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135" windowHeight="7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Sheet1!$B$1:$Y$213</definedName>
  </definedNames>
  <calcPr calcId="125725"/>
</workbook>
</file>

<file path=xl/calcChain.xml><?xml version="1.0" encoding="utf-8"?>
<calcChain xmlns="http://schemas.openxmlformats.org/spreadsheetml/2006/main">
  <c r="AI17" i="1"/>
  <c r="AJ17" s="1"/>
  <c r="AF17"/>
  <c r="AE17"/>
  <c r="AG17" s="1"/>
  <c r="AA17"/>
  <c r="AB17" s="1"/>
  <c r="W17"/>
  <c r="I17"/>
  <c r="X17" s="1"/>
  <c r="AJ187"/>
  <c r="AI187"/>
  <c r="AK187" s="1"/>
  <c r="AE187"/>
  <c r="AG187" s="1"/>
  <c r="AB187"/>
  <c r="AA187"/>
  <c r="AC187" s="1"/>
  <c r="W187"/>
  <c r="X187" s="1"/>
  <c r="N187"/>
  <c r="R187" s="1"/>
  <c r="AI172"/>
  <c r="AJ172" s="1"/>
  <c r="AE172"/>
  <c r="AG172" s="1"/>
  <c r="AA172"/>
  <c r="AB172" s="1"/>
  <c r="W172"/>
  <c r="X172" s="1"/>
  <c r="N172"/>
  <c r="R172" s="1"/>
  <c r="N17" l="1"/>
  <c r="L17" s="1"/>
  <c r="AK17"/>
  <c r="AC17"/>
  <c r="Y187"/>
  <c r="AF187"/>
  <c r="AF172"/>
  <c r="Y172"/>
  <c r="AC172"/>
  <c r="AK172"/>
  <c r="AI133" l="1"/>
  <c r="AK133" s="1"/>
  <c r="AE133"/>
  <c r="AG133" s="1"/>
  <c r="AA133"/>
  <c r="W133"/>
  <c r="Y133" s="1"/>
  <c r="I133"/>
  <c r="AB133" s="1"/>
  <c r="AI132"/>
  <c r="AK132" s="1"/>
  <c r="AE132"/>
  <c r="AG132" s="1"/>
  <c r="AA132"/>
  <c r="W132"/>
  <c r="Y132" s="1"/>
  <c r="I132"/>
  <c r="AB132" s="1"/>
  <c r="AI131"/>
  <c r="AK131" s="1"/>
  <c r="AE131"/>
  <c r="AG131" s="1"/>
  <c r="AA131"/>
  <c r="W131"/>
  <c r="Y131" s="1"/>
  <c r="I131"/>
  <c r="AB131" s="1"/>
  <c r="AI130"/>
  <c r="AK130" s="1"/>
  <c r="AE130"/>
  <c r="AG130" s="1"/>
  <c r="AA130"/>
  <c r="W130"/>
  <c r="Y130" s="1"/>
  <c r="I130"/>
  <c r="AB130" s="1"/>
  <c r="AI129"/>
  <c r="AK129" s="1"/>
  <c r="AE129"/>
  <c r="AG129" s="1"/>
  <c r="AA129"/>
  <c r="W129"/>
  <c r="Y129" s="1"/>
  <c r="I129"/>
  <c r="AB129" s="1"/>
  <c r="AI128"/>
  <c r="AK128" s="1"/>
  <c r="AE128"/>
  <c r="AG128" s="1"/>
  <c r="AA128"/>
  <c r="W128"/>
  <c r="Y128" s="1"/>
  <c r="I128"/>
  <c r="AB128" s="1"/>
  <c r="AI127"/>
  <c r="AK127" s="1"/>
  <c r="AE127"/>
  <c r="AG127" s="1"/>
  <c r="AA127"/>
  <c r="W127"/>
  <c r="Y127" s="1"/>
  <c r="I127"/>
  <c r="AB127" s="1"/>
  <c r="AI126"/>
  <c r="AK126" s="1"/>
  <c r="AE126"/>
  <c r="AG126" s="1"/>
  <c r="AA126"/>
  <c r="W126"/>
  <c r="Y126" s="1"/>
  <c r="I126"/>
  <c r="AB126" s="1"/>
  <c r="AI125"/>
  <c r="AK125" s="1"/>
  <c r="AE125"/>
  <c r="AG125" s="1"/>
  <c r="AA125"/>
  <c r="W125"/>
  <c r="Y125" s="1"/>
  <c r="I125"/>
  <c r="AB125" s="1"/>
  <c r="AI124"/>
  <c r="AK124" s="1"/>
  <c r="AE124"/>
  <c r="AG124" s="1"/>
  <c r="AA124"/>
  <c r="W124"/>
  <c r="Y124" s="1"/>
  <c r="I124"/>
  <c r="AB124" s="1"/>
  <c r="AI123"/>
  <c r="AK123" s="1"/>
  <c r="AE123"/>
  <c r="AG123" s="1"/>
  <c r="AA123"/>
  <c r="W123"/>
  <c r="Y123" s="1"/>
  <c r="I123"/>
  <c r="AB123" s="1"/>
  <c r="AI122"/>
  <c r="AK122" s="1"/>
  <c r="AE122"/>
  <c r="AG122" s="1"/>
  <c r="AA122"/>
  <c r="W122"/>
  <c r="Y122" s="1"/>
  <c r="I122"/>
  <c r="AB122" s="1"/>
  <c r="AI121"/>
  <c r="AK121" s="1"/>
  <c r="AE121"/>
  <c r="AG121" s="1"/>
  <c r="AA121"/>
  <c r="W121"/>
  <c r="Y121" s="1"/>
  <c r="I121"/>
  <c r="AB121" s="1"/>
  <c r="AI120"/>
  <c r="AK120" s="1"/>
  <c r="AE120"/>
  <c r="AG120" s="1"/>
  <c r="AA120"/>
  <c r="W120"/>
  <c r="Y120" s="1"/>
  <c r="I120"/>
  <c r="AB120" s="1"/>
  <c r="AI119"/>
  <c r="AK119" s="1"/>
  <c r="AE119"/>
  <c r="AG119" s="1"/>
  <c r="AA119"/>
  <c r="W119"/>
  <c r="Y119" s="1"/>
  <c r="I119"/>
  <c r="AB119" s="1"/>
  <c r="AI118"/>
  <c r="AK118" s="1"/>
  <c r="AE118"/>
  <c r="AG118" s="1"/>
  <c r="AA118"/>
  <c r="W118"/>
  <c r="Y118" s="1"/>
  <c r="I118"/>
  <c r="AB118" s="1"/>
  <c r="AI117"/>
  <c r="AK117" s="1"/>
  <c r="AE117"/>
  <c r="AG117" s="1"/>
  <c r="AA117"/>
  <c r="W117"/>
  <c r="Y117" s="1"/>
  <c r="I117"/>
  <c r="AB117" s="1"/>
  <c r="AI116"/>
  <c r="AK116" s="1"/>
  <c r="AE116"/>
  <c r="AG116" s="1"/>
  <c r="AA116"/>
  <c r="W116"/>
  <c r="Y116" s="1"/>
  <c r="I116"/>
  <c r="AB116" s="1"/>
  <c r="AI115"/>
  <c r="AK115" s="1"/>
  <c r="AE115"/>
  <c r="AG115" s="1"/>
  <c r="AA115"/>
  <c r="W115"/>
  <c r="Y115" s="1"/>
  <c r="I115"/>
  <c r="AB115" s="1"/>
  <c r="AI114"/>
  <c r="AK114" s="1"/>
  <c r="AE114"/>
  <c r="AG114" s="1"/>
  <c r="AA114"/>
  <c r="W114"/>
  <c r="Y114" s="1"/>
  <c r="I114"/>
  <c r="AB114" s="1"/>
  <c r="AI113"/>
  <c r="AK113" s="1"/>
  <c r="AE113"/>
  <c r="AG113" s="1"/>
  <c r="AA113"/>
  <c r="W113"/>
  <c r="Y113" s="1"/>
  <c r="I113"/>
  <c r="AB113" s="1"/>
  <c r="AI112"/>
  <c r="AK112" s="1"/>
  <c r="AE112"/>
  <c r="AG112" s="1"/>
  <c r="AA112"/>
  <c r="W112"/>
  <c r="Y112" s="1"/>
  <c r="I112"/>
  <c r="AB112" s="1"/>
  <c r="AI111"/>
  <c r="AK111" s="1"/>
  <c r="AE111"/>
  <c r="AG111" s="1"/>
  <c r="AA111"/>
  <c r="W111"/>
  <c r="Y111" s="1"/>
  <c r="I111"/>
  <c r="AB111" s="1"/>
  <c r="AI110"/>
  <c r="AK110" s="1"/>
  <c r="AE110"/>
  <c r="AG110" s="1"/>
  <c r="AA110"/>
  <c r="W110"/>
  <c r="Y110" s="1"/>
  <c r="I110"/>
  <c r="AB110" s="1"/>
  <c r="AI109"/>
  <c r="AK109" s="1"/>
  <c r="AE109"/>
  <c r="AG109" s="1"/>
  <c r="AA109"/>
  <c r="W109"/>
  <c r="Y109" s="1"/>
  <c r="I109"/>
  <c r="AB109" s="1"/>
  <c r="AI108"/>
  <c r="AK108" s="1"/>
  <c r="AE108"/>
  <c r="AG108" s="1"/>
  <c r="AA108"/>
  <c r="W108"/>
  <c r="Y108" s="1"/>
  <c r="I108"/>
  <c r="AB108" s="1"/>
  <c r="AI107"/>
  <c r="AK107" s="1"/>
  <c r="AE107"/>
  <c r="AG107" s="1"/>
  <c r="AA107"/>
  <c r="W107"/>
  <c r="Y107" s="1"/>
  <c r="I107"/>
  <c r="AB107" s="1"/>
  <c r="AI106"/>
  <c r="AK106" s="1"/>
  <c r="AE106"/>
  <c r="AG106" s="1"/>
  <c r="AA106"/>
  <c r="W106"/>
  <c r="Y106" s="1"/>
  <c r="I106"/>
  <c r="AB106" s="1"/>
  <c r="AI105"/>
  <c r="AK105" s="1"/>
  <c r="AE105"/>
  <c r="AG105" s="1"/>
  <c r="AA105"/>
  <c r="W105"/>
  <c r="Y105" s="1"/>
  <c r="I105"/>
  <c r="AB105" s="1"/>
  <c r="AI104"/>
  <c r="AK104" s="1"/>
  <c r="AE104"/>
  <c r="AG104" s="1"/>
  <c r="AA104"/>
  <c r="W104"/>
  <c r="Y104" s="1"/>
  <c r="I104"/>
  <c r="AB104" s="1"/>
  <c r="AI103"/>
  <c r="AK103" s="1"/>
  <c r="AE103"/>
  <c r="AG103" s="1"/>
  <c r="AA103"/>
  <c r="W103"/>
  <c r="Y103" s="1"/>
  <c r="I103"/>
  <c r="AB103" s="1"/>
  <c r="AI102"/>
  <c r="AK102" s="1"/>
  <c r="AE102"/>
  <c r="AG102" s="1"/>
  <c r="AA102"/>
  <c r="W102"/>
  <c r="Y102" s="1"/>
  <c r="I102"/>
  <c r="AB102" s="1"/>
  <c r="AI101"/>
  <c r="AK101" s="1"/>
  <c r="AE101"/>
  <c r="AG101" s="1"/>
  <c r="AA101"/>
  <c r="W101"/>
  <c r="Y101" s="1"/>
  <c r="I101"/>
  <c r="AB101" s="1"/>
  <c r="AI100"/>
  <c r="AK100" s="1"/>
  <c r="AE100"/>
  <c r="AG100" s="1"/>
  <c r="AA100"/>
  <c r="W100"/>
  <c r="Y100" s="1"/>
  <c r="I100"/>
  <c r="AB100" s="1"/>
  <c r="AI99"/>
  <c r="AK99" s="1"/>
  <c r="AE99"/>
  <c r="AG99" s="1"/>
  <c r="AA99"/>
  <c r="W99"/>
  <c r="Y99" s="1"/>
  <c r="I99"/>
  <c r="AB99" s="1"/>
  <c r="AI98"/>
  <c r="AK98" s="1"/>
  <c r="AE98"/>
  <c r="AG98" s="1"/>
  <c r="AA98"/>
  <c r="W98"/>
  <c r="Y98" s="1"/>
  <c r="I98"/>
  <c r="AB98" s="1"/>
  <c r="AI95"/>
  <c r="AK95" s="1"/>
  <c r="AE95"/>
  <c r="AG95" s="1"/>
  <c r="AA95"/>
  <c r="W95"/>
  <c r="Y95" s="1"/>
  <c r="I95"/>
  <c r="AB95" s="1"/>
  <c r="AI94"/>
  <c r="AK94" s="1"/>
  <c r="AE94"/>
  <c r="AG94" s="1"/>
  <c r="AA94"/>
  <c r="W94"/>
  <c r="Y94" s="1"/>
  <c r="I94"/>
  <c r="AB94" s="1"/>
  <c r="AI93"/>
  <c r="AK93" s="1"/>
  <c r="AE93"/>
  <c r="AG93" s="1"/>
  <c r="AA93"/>
  <c r="W93"/>
  <c r="Y93" s="1"/>
  <c r="I93"/>
  <c r="AB93" s="1"/>
  <c r="AI92"/>
  <c r="AK92" s="1"/>
  <c r="AE92"/>
  <c r="AG92" s="1"/>
  <c r="AA92"/>
  <c r="W92"/>
  <c r="Y92" s="1"/>
  <c r="I92"/>
  <c r="AB92" s="1"/>
  <c r="AI154"/>
  <c r="AK154" s="1"/>
  <c r="AE154"/>
  <c r="AA154"/>
  <c r="AC154" s="1"/>
  <c r="W154"/>
  <c r="Y154" s="1"/>
  <c r="I154"/>
  <c r="AI153"/>
  <c r="AK153" s="1"/>
  <c r="AE153"/>
  <c r="AA153"/>
  <c r="AC153" s="1"/>
  <c r="W153"/>
  <c r="Y153" s="1"/>
  <c r="I153"/>
  <c r="AI152"/>
  <c r="AK152" s="1"/>
  <c r="AE152"/>
  <c r="AA152"/>
  <c r="AC152" s="1"/>
  <c r="W152"/>
  <c r="Y152" s="1"/>
  <c r="I152"/>
  <c r="AI151"/>
  <c r="AK151" s="1"/>
  <c r="AE151"/>
  <c r="AA151"/>
  <c r="AC151" s="1"/>
  <c r="W151"/>
  <c r="Y151" s="1"/>
  <c r="I151"/>
  <c r="AI150"/>
  <c r="AK150" s="1"/>
  <c r="AE150"/>
  <c r="AA150"/>
  <c r="AC150" s="1"/>
  <c r="W150"/>
  <c r="Y150" s="1"/>
  <c r="I150"/>
  <c r="AI149"/>
  <c r="AK149" s="1"/>
  <c r="AE149"/>
  <c r="AA149"/>
  <c r="AC149" s="1"/>
  <c r="W149"/>
  <c r="Y149" s="1"/>
  <c r="I149"/>
  <c r="D149"/>
  <c r="AI148"/>
  <c r="AK148" s="1"/>
  <c r="AE148"/>
  <c r="AA148"/>
  <c r="AC148" s="1"/>
  <c r="W148"/>
  <c r="Y148" s="1"/>
  <c r="I148"/>
  <c r="N148" s="1"/>
  <c r="AI147"/>
  <c r="AK147" s="1"/>
  <c r="AE147"/>
  <c r="AA147"/>
  <c r="AC147" s="1"/>
  <c r="W147"/>
  <c r="Y147" s="1"/>
  <c r="I147"/>
  <c r="N147" s="1"/>
  <c r="AI146"/>
  <c r="AK146" s="1"/>
  <c r="AE146"/>
  <c r="AA146"/>
  <c r="AC146" s="1"/>
  <c r="W146"/>
  <c r="Y146" s="1"/>
  <c r="I146"/>
  <c r="N146" s="1"/>
  <c r="AI145"/>
  <c r="AK145" s="1"/>
  <c r="AE145"/>
  <c r="AA145"/>
  <c r="AC145" s="1"/>
  <c r="W145"/>
  <c r="Y145" s="1"/>
  <c r="I145"/>
  <c r="N145" s="1"/>
  <c r="AI144"/>
  <c r="AK144" s="1"/>
  <c r="AE144"/>
  <c r="AA144"/>
  <c r="AC144" s="1"/>
  <c r="W144"/>
  <c r="Y144" s="1"/>
  <c r="I144"/>
  <c r="AI91"/>
  <c r="AK91" s="1"/>
  <c r="AE91"/>
  <c r="AG91" s="1"/>
  <c r="AA91"/>
  <c r="W91"/>
  <c r="Y91" s="1"/>
  <c r="I91"/>
  <c r="AB91" s="1"/>
  <c r="AI90"/>
  <c r="AK90" s="1"/>
  <c r="AE90"/>
  <c r="AG90" s="1"/>
  <c r="AA90"/>
  <c r="W90"/>
  <c r="Y90" s="1"/>
  <c r="I90"/>
  <c r="AB90" s="1"/>
  <c r="AI89"/>
  <c r="AK89" s="1"/>
  <c r="AE89"/>
  <c r="AG89" s="1"/>
  <c r="AA89"/>
  <c r="W89"/>
  <c r="Y89" s="1"/>
  <c r="I89"/>
  <c r="AB89" s="1"/>
  <c r="D89"/>
  <c r="AI88"/>
  <c r="AK88" s="1"/>
  <c r="AE88"/>
  <c r="AG88" s="1"/>
  <c r="AA88"/>
  <c r="W88"/>
  <c r="Y88" s="1"/>
  <c r="I88"/>
  <c r="N88" s="1"/>
  <c r="AI87"/>
  <c r="AK87" s="1"/>
  <c r="AE87"/>
  <c r="AG87" s="1"/>
  <c r="AA87"/>
  <c r="Y87"/>
  <c r="X87"/>
  <c r="I87"/>
  <c r="AI86"/>
  <c r="AK86" s="1"/>
  <c r="AE86"/>
  <c r="AG86" s="1"/>
  <c r="AA86"/>
  <c r="Y86"/>
  <c r="X86"/>
  <c r="I86"/>
  <c r="N86" s="1"/>
  <c r="D86"/>
  <c r="AI85"/>
  <c r="AK85" s="1"/>
  <c r="AE85"/>
  <c r="AG85" s="1"/>
  <c r="AA85"/>
  <c r="Y85"/>
  <c r="X85"/>
  <c r="I85"/>
  <c r="N85" s="1"/>
  <c r="AI84"/>
  <c r="AK84" s="1"/>
  <c r="AE84"/>
  <c r="AG84" s="1"/>
  <c r="AA84"/>
  <c r="Y84"/>
  <c r="X84"/>
  <c r="I84"/>
  <c r="D84"/>
  <c r="AI83"/>
  <c r="AK83" s="1"/>
  <c r="AE83"/>
  <c r="AG83" s="1"/>
  <c r="AA83"/>
  <c r="W83"/>
  <c r="Y83" s="1"/>
  <c r="I83"/>
  <c r="N83" s="1"/>
  <c r="AI82"/>
  <c r="AK82" s="1"/>
  <c r="AE82"/>
  <c r="AG82" s="1"/>
  <c r="AA82"/>
  <c r="W82"/>
  <c r="Y82" s="1"/>
  <c r="I82"/>
  <c r="N82" s="1"/>
  <c r="D82"/>
  <c r="AI143"/>
  <c r="AK143" s="1"/>
  <c r="AE143"/>
  <c r="AA143"/>
  <c r="AC143" s="1"/>
  <c r="W143"/>
  <c r="Y143" s="1"/>
  <c r="I143"/>
  <c r="AI142"/>
  <c r="AK142" s="1"/>
  <c r="AE142"/>
  <c r="AA142"/>
  <c r="AC142" s="1"/>
  <c r="W142"/>
  <c r="Y142" s="1"/>
  <c r="I142"/>
  <c r="D142"/>
  <c r="AI81"/>
  <c r="AJ81" s="1"/>
  <c r="AE81"/>
  <c r="AG81" s="1"/>
  <c r="AA81"/>
  <c r="W81"/>
  <c r="Y81" s="1"/>
  <c r="I81"/>
  <c r="N81" s="1"/>
  <c r="AI80"/>
  <c r="AJ80" s="1"/>
  <c r="AE80"/>
  <c r="AG80" s="1"/>
  <c r="AA80"/>
  <c r="W80"/>
  <c r="Y80" s="1"/>
  <c r="I80"/>
  <c r="N80" s="1"/>
  <c r="D80"/>
  <c r="AI79"/>
  <c r="AK79" s="1"/>
  <c r="AE79"/>
  <c r="AF79" s="1"/>
  <c r="AA79"/>
  <c r="W79"/>
  <c r="X79" s="1"/>
  <c r="I79"/>
  <c r="N79" s="1"/>
  <c r="AI78"/>
  <c r="AK78" s="1"/>
  <c r="AE78"/>
  <c r="AF78" s="1"/>
  <c r="AA78"/>
  <c r="W78"/>
  <c r="X78" s="1"/>
  <c r="I78"/>
  <c r="N78" s="1"/>
  <c r="AI77"/>
  <c r="AK77" s="1"/>
  <c r="AE77"/>
  <c r="AF77" s="1"/>
  <c r="AA77"/>
  <c r="W77"/>
  <c r="X77" s="1"/>
  <c r="I77"/>
  <c r="N77" s="1"/>
  <c r="AI76"/>
  <c r="AK76" s="1"/>
  <c r="AE76"/>
  <c r="AF76" s="1"/>
  <c r="AA76"/>
  <c r="W76"/>
  <c r="X76" s="1"/>
  <c r="I76"/>
  <c r="N76" s="1"/>
  <c r="AI75"/>
  <c r="AK75" s="1"/>
  <c r="AE75"/>
  <c r="AG75" s="1"/>
  <c r="AA75"/>
  <c r="W75"/>
  <c r="Y75" s="1"/>
  <c r="I75"/>
  <c r="AB75" s="1"/>
  <c r="AI74"/>
  <c r="AK74" s="1"/>
  <c r="AE74"/>
  <c r="AG74" s="1"/>
  <c r="AA74"/>
  <c r="W74"/>
  <c r="Y74" s="1"/>
  <c r="I74"/>
  <c r="AB74" s="1"/>
  <c r="AI73"/>
  <c r="AK73" s="1"/>
  <c r="AE73"/>
  <c r="AG73" s="1"/>
  <c r="AA73"/>
  <c r="W73"/>
  <c r="Y73" s="1"/>
  <c r="I73"/>
  <c r="AB73" s="1"/>
  <c r="AI72"/>
  <c r="AK72" s="1"/>
  <c r="AE72"/>
  <c r="AG72" s="1"/>
  <c r="AA72"/>
  <c r="W72"/>
  <c r="Y72" s="1"/>
  <c r="I72"/>
  <c r="AB72" s="1"/>
  <c r="D72"/>
  <c r="AI71"/>
  <c r="AK71" s="1"/>
  <c r="AE71"/>
  <c r="AG71" s="1"/>
  <c r="AA71"/>
  <c r="W71"/>
  <c r="Y71" s="1"/>
  <c r="I71"/>
  <c r="N71" s="1"/>
  <c r="I141"/>
  <c r="N141" s="1"/>
  <c r="W141"/>
  <c r="X141" s="1"/>
  <c r="AA141"/>
  <c r="AB141" s="1"/>
  <c r="AE141"/>
  <c r="AI141"/>
  <c r="AJ141" s="1"/>
  <c r="AI70"/>
  <c r="AK70" s="1"/>
  <c r="AE70"/>
  <c r="AG70" s="1"/>
  <c r="AA70"/>
  <c r="W70"/>
  <c r="Y70" s="1"/>
  <c r="I70"/>
  <c r="AB70" s="1"/>
  <c r="AI140"/>
  <c r="AK140" s="1"/>
  <c r="AE140"/>
  <c r="AA140"/>
  <c r="AC140" s="1"/>
  <c r="W140"/>
  <c r="Y140" s="1"/>
  <c r="I140"/>
  <c r="AI139"/>
  <c r="AK139" s="1"/>
  <c r="AE139"/>
  <c r="AA139"/>
  <c r="AC139" s="1"/>
  <c r="W139"/>
  <c r="Y139" s="1"/>
  <c r="I139"/>
  <c r="AI138"/>
  <c r="AK138" s="1"/>
  <c r="AE138"/>
  <c r="AA138"/>
  <c r="AC138" s="1"/>
  <c r="W138"/>
  <c r="Y138" s="1"/>
  <c r="I138"/>
  <c r="AI137"/>
  <c r="AJ137" s="1"/>
  <c r="AE137"/>
  <c r="AA137"/>
  <c r="AB137" s="1"/>
  <c r="W137"/>
  <c r="Y137" s="1"/>
  <c r="I137"/>
  <c r="N137" s="1"/>
  <c r="AI69"/>
  <c r="AK69" s="1"/>
  <c r="AE69"/>
  <c r="AG69" s="1"/>
  <c r="AA69"/>
  <c r="W69"/>
  <c r="Y69" s="1"/>
  <c r="I69"/>
  <c r="AB69" s="1"/>
  <c r="AI68"/>
  <c r="AK68" s="1"/>
  <c r="AE68"/>
  <c r="AG68" s="1"/>
  <c r="AA68"/>
  <c r="W68"/>
  <c r="Y68" s="1"/>
  <c r="I68"/>
  <c r="AB68" s="1"/>
  <c r="AI67"/>
  <c r="AK67" s="1"/>
  <c r="AE67"/>
  <c r="AG67" s="1"/>
  <c r="AA67"/>
  <c r="W67"/>
  <c r="Y67" s="1"/>
  <c r="I67"/>
  <c r="AB67" s="1"/>
  <c r="AI136"/>
  <c r="AK136" s="1"/>
  <c r="AE136"/>
  <c r="AA136"/>
  <c r="AC136" s="1"/>
  <c r="W136"/>
  <c r="Y136" s="1"/>
  <c r="I136"/>
  <c r="AI192"/>
  <c r="AK192" s="1"/>
  <c r="AI191"/>
  <c r="AJ191" s="1"/>
  <c r="AI190"/>
  <c r="AK190" s="1"/>
  <c r="AI189"/>
  <c r="AJ189" s="1"/>
  <c r="AI188"/>
  <c r="AK188" s="1"/>
  <c r="AI186"/>
  <c r="AK186" s="1"/>
  <c r="AI185"/>
  <c r="AK185" s="1"/>
  <c r="AI175"/>
  <c r="AK175" s="1"/>
  <c r="AI174"/>
  <c r="AK174" s="1"/>
  <c r="AI173"/>
  <c r="AK173" s="1"/>
  <c r="AI171"/>
  <c r="AJ171" s="1"/>
  <c r="AI170"/>
  <c r="AJ170" s="1"/>
  <c r="AI169"/>
  <c r="AJ169" s="1"/>
  <c r="AI64"/>
  <c r="AI63"/>
  <c r="AI62"/>
  <c r="AI61"/>
  <c r="AI60"/>
  <c r="AI59"/>
  <c r="AI58"/>
  <c r="AI57"/>
  <c r="AI56"/>
  <c r="AI55"/>
  <c r="AI54"/>
  <c r="AI53"/>
  <c r="AI52"/>
  <c r="AI51"/>
  <c r="AI50"/>
  <c r="AI15"/>
  <c r="AI16"/>
  <c r="AI18"/>
  <c r="AI19"/>
  <c r="AI20"/>
  <c r="AI21"/>
  <c r="AI22"/>
  <c r="AJ22" s="1"/>
  <c r="AI23"/>
  <c r="AI24"/>
  <c r="AJ24" s="1"/>
  <c r="AI25"/>
  <c r="AJ25" s="1"/>
  <c r="AI26"/>
  <c r="AI27"/>
  <c r="AI28"/>
  <c r="AI29"/>
  <c r="AI30"/>
  <c r="AI31"/>
  <c r="AI32"/>
  <c r="AI33"/>
  <c r="AI34"/>
  <c r="AI35"/>
  <c r="AJ35" s="1"/>
  <c r="AI36"/>
  <c r="AK36" s="1"/>
  <c r="AI37"/>
  <c r="AJ37" s="1"/>
  <c r="AI38"/>
  <c r="AJ38" s="1"/>
  <c r="AI39"/>
  <c r="AI40"/>
  <c r="AI41"/>
  <c r="AK41" s="1"/>
  <c r="AI42"/>
  <c r="AI43"/>
  <c r="AI44"/>
  <c r="AI45"/>
  <c r="AI46"/>
  <c r="AI47"/>
  <c r="AJ47" s="1"/>
  <c r="AE192"/>
  <c r="AE191"/>
  <c r="AG191" s="1"/>
  <c r="AE190"/>
  <c r="AF190" s="1"/>
  <c r="AE189"/>
  <c r="AE188"/>
  <c r="AF188" s="1"/>
  <c r="AE186"/>
  <c r="AF186" s="1"/>
  <c r="AE185"/>
  <c r="AF185" s="1"/>
  <c r="AE175"/>
  <c r="AF175" s="1"/>
  <c r="AE174"/>
  <c r="AF174" s="1"/>
  <c r="AE173"/>
  <c r="AG173" s="1"/>
  <c r="AE171"/>
  <c r="AG171" s="1"/>
  <c r="AE170"/>
  <c r="AE169"/>
  <c r="AG169" s="1"/>
  <c r="AE64"/>
  <c r="AF64" s="1"/>
  <c r="AE63"/>
  <c r="AG63" s="1"/>
  <c r="AE62"/>
  <c r="AF62" s="1"/>
  <c r="AE61"/>
  <c r="AE60"/>
  <c r="AG60" s="1"/>
  <c r="AE59"/>
  <c r="AF59" s="1"/>
  <c r="AE58"/>
  <c r="AG58" s="1"/>
  <c r="AE57"/>
  <c r="AF57" s="1"/>
  <c r="AE56"/>
  <c r="AG56" s="1"/>
  <c r="AE55"/>
  <c r="AG55" s="1"/>
  <c r="AE54"/>
  <c r="AF54" s="1"/>
  <c r="AE53"/>
  <c r="AF53" s="1"/>
  <c r="AE52"/>
  <c r="AG52" s="1"/>
  <c r="AE51"/>
  <c r="AF51" s="1"/>
  <c r="AE50"/>
  <c r="AF50" s="1"/>
  <c r="AE47"/>
  <c r="AE15"/>
  <c r="AF15" s="1"/>
  <c r="AE16"/>
  <c r="AE18"/>
  <c r="AF18" s="1"/>
  <c r="AE19"/>
  <c r="AF19" s="1"/>
  <c r="AE20"/>
  <c r="AF20" s="1"/>
  <c r="AE21"/>
  <c r="AE22"/>
  <c r="AF22" s="1"/>
  <c r="AE23"/>
  <c r="AF23" s="1"/>
  <c r="AE24"/>
  <c r="AG24" s="1"/>
  <c r="AE25"/>
  <c r="AE26"/>
  <c r="AF26" s="1"/>
  <c r="AE27"/>
  <c r="AF27" s="1"/>
  <c r="AE28"/>
  <c r="AF28" s="1"/>
  <c r="AE29"/>
  <c r="AF29" s="1"/>
  <c r="AE30"/>
  <c r="AE31"/>
  <c r="AF31" s="1"/>
  <c r="AE32"/>
  <c r="AF32" s="1"/>
  <c r="AE33"/>
  <c r="AF33" s="1"/>
  <c r="AE34"/>
  <c r="AF34" s="1"/>
  <c r="AE35"/>
  <c r="AE36"/>
  <c r="AG36" s="1"/>
  <c r="AE37"/>
  <c r="AG37" s="1"/>
  <c r="AE38"/>
  <c r="AE39"/>
  <c r="AE40"/>
  <c r="AF40" s="1"/>
  <c r="AE41"/>
  <c r="AE42"/>
  <c r="AE43"/>
  <c r="AF43" s="1"/>
  <c r="AE44"/>
  <c r="AF44" s="1"/>
  <c r="AE45"/>
  <c r="AE46"/>
  <c r="AF46" s="1"/>
  <c r="AI14"/>
  <c r="AK38"/>
  <c r="AG38"/>
  <c r="AA38"/>
  <c r="AC38" s="1"/>
  <c r="W38"/>
  <c r="I38"/>
  <c r="N38" s="1"/>
  <c r="AA37"/>
  <c r="AC37" s="1"/>
  <c r="W37"/>
  <c r="I37"/>
  <c r="AJ36"/>
  <c r="AA36"/>
  <c r="AC36" s="1"/>
  <c r="W36"/>
  <c r="I36"/>
  <c r="N36" s="1"/>
  <c r="AG35"/>
  <c r="AA35"/>
  <c r="AC35" s="1"/>
  <c r="W35"/>
  <c r="I35"/>
  <c r="N35" s="1"/>
  <c r="AK22"/>
  <c r="AA22"/>
  <c r="AC22" s="1"/>
  <c r="W22"/>
  <c r="I22"/>
  <c r="N22" s="1"/>
  <c r="AK171"/>
  <c r="AA171"/>
  <c r="AC171" s="1"/>
  <c r="W171"/>
  <c r="X171" s="1"/>
  <c r="N171"/>
  <c r="R171" s="1"/>
  <c r="D57"/>
  <c r="AG61"/>
  <c r="AA61"/>
  <c r="AC61" s="1"/>
  <c r="W61"/>
  <c r="I61"/>
  <c r="N61" s="1"/>
  <c r="I57"/>
  <c r="N57" s="1"/>
  <c r="W57"/>
  <c r="AA57"/>
  <c r="AB57" s="1"/>
  <c r="D50"/>
  <c r="AA64"/>
  <c r="AC64" s="1"/>
  <c r="W64"/>
  <c r="I64"/>
  <c r="N64" s="1"/>
  <c r="AA55"/>
  <c r="AC55" s="1"/>
  <c r="W55"/>
  <c r="I55"/>
  <c r="N55" s="1"/>
  <c r="AA53"/>
  <c r="AC53" s="1"/>
  <c r="W53"/>
  <c r="I53"/>
  <c r="N53" s="1"/>
  <c r="AA63"/>
  <c r="AC63" s="1"/>
  <c r="W63"/>
  <c r="I63"/>
  <c r="AA62"/>
  <c r="AC62" s="1"/>
  <c r="W62"/>
  <c r="I62"/>
  <c r="N62" s="1"/>
  <c r="AA60"/>
  <c r="AB60" s="1"/>
  <c r="W60"/>
  <c r="I60"/>
  <c r="AA59"/>
  <c r="AC59" s="1"/>
  <c r="W59"/>
  <c r="I59"/>
  <c r="N59" s="1"/>
  <c r="AA58"/>
  <c r="AB58" s="1"/>
  <c r="W58"/>
  <c r="I58"/>
  <c r="AA56"/>
  <c r="AB56" s="1"/>
  <c r="W56"/>
  <c r="I56"/>
  <c r="AJ56" s="1"/>
  <c r="AA54"/>
  <c r="AC54" s="1"/>
  <c r="W54"/>
  <c r="I54"/>
  <c r="N54" s="1"/>
  <c r="AA52"/>
  <c r="AB52" s="1"/>
  <c r="W52"/>
  <c r="I52"/>
  <c r="AJ52" s="1"/>
  <c r="AA51"/>
  <c r="AC51" s="1"/>
  <c r="W51"/>
  <c r="I51"/>
  <c r="N51" s="1"/>
  <c r="AA50"/>
  <c r="AC50" s="1"/>
  <c r="W50"/>
  <c r="I50"/>
  <c r="N50" s="1"/>
  <c r="AA41"/>
  <c r="AC41" s="1"/>
  <c r="W41"/>
  <c r="I41"/>
  <c r="N41" s="1"/>
  <c r="D27"/>
  <c r="AF25"/>
  <c r="AA25"/>
  <c r="AB25" s="1"/>
  <c r="W25"/>
  <c r="I25"/>
  <c r="N25" s="1"/>
  <c r="AA24"/>
  <c r="AB24" s="1"/>
  <c r="W24"/>
  <c r="I24"/>
  <c r="AJ192"/>
  <c r="AK189"/>
  <c r="AJ188"/>
  <c r="AJ186"/>
  <c r="N186"/>
  <c r="R186" s="1"/>
  <c r="N188"/>
  <c r="R188" s="1"/>
  <c r="N189"/>
  <c r="R189" s="1"/>
  <c r="N190"/>
  <c r="R190" s="1"/>
  <c r="N191"/>
  <c r="R191" s="1"/>
  <c r="N192"/>
  <c r="R192" s="1"/>
  <c r="W192"/>
  <c r="Y192" s="1"/>
  <c r="AA192"/>
  <c r="AC192" s="1"/>
  <c r="W191"/>
  <c r="Y191" s="1"/>
  <c r="AA191"/>
  <c r="W174"/>
  <c r="X174" s="1"/>
  <c r="AA174"/>
  <c r="AB174" s="1"/>
  <c r="AJ174"/>
  <c r="W175"/>
  <c r="X175" s="1"/>
  <c r="AA175"/>
  <c r="AB175" s="1"/>
  <c r="AJ175"/>
  <c r="N174"/>
  <c r="R174" s="1"/>
  <c r="N175"/>
  <c r="R175" s="1"/>
  <c r="AA173"/>
  <c r="W173"/>
  <c r="L173"/>
  <c r="AG170"/>
  <c r="AA170"/>
  <c r="AC170" s="1"/>
  <c r="W170"/>
  <c r="N170"/>
  <c r="R170" s="1"/>
  <c r="AK169"/>
  <c r="AA169"/>
  <c r="AC169" s="1"/>
  <c r="W169"/>
  <c r="L169"/>
  <c r="AE14"/>
  <c r="I47"/>
  <c r="N47" s="1"/>
  <c r="I15"/>
  <c r="I16"/>
  <c r="N16" s="1"/>
  <c r="I18"/>
  <c r="I19"/>
  <c r="I20"/>
  <c r="I21"/>
  <c r="I23"/>
  <c r="I26"/>
  <c r="I27"/>
  <c r="I28"/>
  <c r="I29"/>
  <c r="I30"/>
  <c r="I31"/>
  <c r="I32"/>
  <c r="I33"/>
  <c r="I34"/>
  <c r="I39"/>
  <c r="I40"/>
  <c r="I42"/>
  <c r="I43"/>
  <c r="I44"/>
  <c r="I45"/>
  <c r="I46"/>
  <c r="AF16"/>
  <c r="AF21"/>
  <c r="AF30"/>
  <c r="AF45"/>
  <c r="AF47"/>
  <c r="AA15"/>
  <c r="AB15" s="1"/>
  <c r="AA16"/>
  <c r="AB16" s="1"/>
  <c r="AA18"/>
  <c r="AB18" s="1"/>
  <c r="AA19"/>
  <c r="AB19" s="1"/>
  <c r="AA20"/>
  <c r="AB20" s="1"/>
  <c r="AA21"/>
  <c r="AB21" s="1"/>
  <c r="AA23"/>
  <c r="AB23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9"/>
  <c r="AB39" s="1"/>
  <c r="AA40"/>
  <c r="AB40" s="1"/>
  <c r="AA42"/>
  <c r="AB42" s="1"/>
  <c r="AA43"/>
  <c r="AB43" s="1"/>
  <c r="AA44"/>
  <c r="AB44" s="1"/>
  <c r="AA45"/>
  <c r="AB45" s="1"/>
  <c r="AA46"/>
  <c r="AB46" s="1"/>
  <c r="AA47"/>
  <c r="AB47" s="1"/>
  <c r="W47"/>
  <c r="AF189"/>
  <c r="AA190"/>
  <c r="AB190" s="1"/>
  <c r="AA189"/>
  <c r="AB189" s="1"/>
  <c r="AA188"/>
  <c r="AB188" s="1"/>
  <c r="AA186"/>
  <c r="AB186" s="1"/>
  <c r="AA185"/>
  <c r="AB185" s="1"/>
  <c r="AA14"/>
  <c r="W190"/>
  <c r="X190" s="1"/>
  <c r="W189"/>
  <c r="X189" s="1"/>
  <c r="W188"/>
  <c r="W186"/>
  <c r="W185"/>
  <c r="W15"/>
  <c r="W16"/>
  <c r="W18"/>
  <c r="W19"/>
  <c r="W20"/>
  <c r="W21"/>
  <c r="W23"/>
  <c r="W26"/>
  <c r="W27"/>
  <c r="W28"/>
  <c r="W29"/>
  <c r="W30"/>
  <c r="W31"/>
  <c r="W32"/>
  <c r="W33"/>
  <c r="W34"/>
  <c r="W39"/>
  <c r="W40"/>
  <c r="W42"/>
  <c r="W43"/>
  <c r="W44"/>
  <c r="W45"/>
  <c r="W46"/>
  <c r="W14"/>
  <c r="AK47" l="1"/>
  <c r="AK191"/>
  <c r="AJ60"/>
  <c r="AJ173"/>
  <c r="AF144"/>
  <c r="AB86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N98"/>
  <c r="X98"/>
  <c r="AF98"/>
  <c r="N99"/>
  <c r="X99"/>
  <c r="AF99"/>
  <c r="N100"/>
  <c r="X100"/>
  <c r="AF100"/>
  <c r="N101"/>
  <c r="X101"/>
  <c r="AF101"/>
  <c r="N102"/>
  <c r="X102"/>
  <c r="AF102"/>
  <c r="N103"/>
  <c r="X103"/>
  <c r="AF103"/>
  <c r="N104"/>
  <c r="X104"/>
  <c r="AF104"/>
  <c r="N105"/>
  <c r="X105"/>
  <c r="AF105"/>
  <c r="N106"/>
  <c r="X106"/>
  <c r="AF106"/>
  <c r="N107"/>
  <c r="X107"/>
  <c r="AF107"/>
  <c r="N108"/>
  <c r="X108"/>
  <c r="AF108"/>
  <c r="N109"/>
  <c r="X109"/>
  <c r="AF109"/>
  <c r="N110"/>
  <c r="X110"/>
  <c r="AF110"/>
  <c r="N111"/>
  <c r="X111"/>
  <c r="AF111"/>
  <c r="N112"/>
  <c r="X112"/>
  <c r="AF112"/>
  <c r="N113"/>
  <c r="X113"/>
  <c r="AF113"/>
  <c r="N114"/>
  <c r="X114"/>
  <c r="AF114"/>
  <c r="N115"/>
  <c r="X115"/>
  <c r="AF115"/>
  <c r="N116"/>
  <c r="X116"/>
  <c r="AF116"/>
  <c r="N117"/>
  <c r="X117"/>
  <c r="AF117"/>
  <c r="N118"/>
  <c r="X118"/>
  <c r="AF118"/>
  <c r="N119"/>
  <c r="X119"/>
  <c r="AF119"/>
  <c r="N120"/>
  <c r="X120"/>
  <c r="AF120"/>
  <c r="N121"/>
  <c r="X121"/>
  <c r="AF121"/>
  <c r="N122"/>
  <c r="X122"/>
  <c r="AF122"/>
  <c r="N123"/>
  <c r="X123"/>
  <c r="AF123"/>
  <c r="N124"/>
  <c r="X124"/>
  <c r="AF124"/>
  <c r="N125"/>
  <c r="X125"/>
  <c r="AF125"/>
  <c r="N126"/>
  <c r="X126"/>
  <c r="AF126"/>
  <c r="N127"/>
  <c r="X127"/>
  <c r="AF127"/>
  <c r="N128"/>
  <c r="X128"/>
  <c r="AF128"/>
  <c r="N129"/>
  <c r="X129"/>
  <c r="AF129"/>
  <c r="N130"/>
  <c r="X130"/>
  <c r="AF130"/>
  <c r="N131"/>
  <c r="X131"/>
  <c r="AF131"/>
  <c r="N132"/>
  <c r="X132"/>
  <c r="AF132"/>
  <c r="N133"/>
  <c r="X133"/>
  <c r="AF133"/>
  <c r="X144"/>
  <c r="AB149"/>
  <c r="AJ150"/>
  <c r="AB151"/>
  <c r="AJ152"/>
  <c r="AB153"/>
  <c r="AJ154"/>
  <c r="AJ92"/>
  <c r="AJ93"/>
  <c r="AJ94"/>
  <c r="AJ95"/>
  <c r="AB85"/>
  <c r="N92"/>
  <c r="X92"/>
  <c r="AF92"/>
  <c r="N93"/>
  <c r="X93"/>
  <c r="AF93"/>
  <c r="N94"/>
  <c r="X94"/>
  <c r="AF94"/>
  <c r="N95"/>
  <c r="X95"/>
  <c r="AF95"/>
  <c r="AF145"/>
  <c r="AF146"/>
  <c r="AF147"/>
  <c r="AF148"/>
  <c r="AK170"/>
  <c r="AK177" s="1"/>
  <c r="AK24"/>
  <c r="AJ58"/>
  <c r="AJ142"/>
  <c r="AB143"/>
  <c r="AF82"/>
  <c r="AF83"/>
  <c r="AF84"/>
  <c r="AJ85"/>
  <c r="AJ86"/>
  <c r="AF87"/>
  <c r="AF88"/>
  <c r="AJ89"/>
  <c r="AJ90"/>
  <c r="AJ91"/>
  <c r="X145"/>
  <c r="X146"/>
  <c r="X147"/>
  <c r="X148"/>
  <c r="AJ149"/>
  <c r="AB150"/>
  <c r="AJ151"/>
  <c r="AB152"/>
  <c r="AJ153"/>
  <c r="AB154"/>
  <c r="AB144"/>
  <c r="AJ144"/>
  <c r="AB145"/>
  <c r="AJ145"/>
  <c r="AB146"/>
  <c r="AJ146"/>
  <c r="AB147"/>
  <c r="AJ147"/>
  <c r="AB148"/>
  <c r="AJ148"/>
  <c r="N149"/>
  <c r="X149"/>
  <c r="AF149"/>
  <c r="N150"/>
  <c r="X150"/>
  <c r="AF150"/>
  <c r="N151"/>
  <c r="X151"/>
  <c r="AF151"/>
  <c r="N152"/>
  <c r="X152"/>
  <c r="AF152"/>
  <c r="N153"/>
  <c r="X153"/>
  <c r="AF153"/>
  <c r="N154"/>
  <c r="X154"/>
  <c r="AF154"/>
  <c r="N144"/>
  <c r="L144" s="1"/>
  <c r="AJ185"/>
  <c r="AJ190"/>
  <c r="AK25"/>
  <c r="AJ41"/>
  <c r="AJ63"/>
  <c r="AK37"/>
  <c r="AF141"/>
  <c r="X82"/>
  <c r="X83"/>
  <c r="X88"/>
  <c r="AB82"/>
  <c r="AJ82"/>
  <c r="AB83"/>
  <c r="AJ83"/>
  <c r="N84"/>
  <c r="AB84"/>
  <c r="AJ84"/>
  <c r="AF85"/>
  <c r="AF86"/>
  <c r="N87"/>
  <c r="AB87"/>
  <c r="AJ87"/>
  <c r="AB88"/>
  <c r="AJ88"/>
  <c r="N89"/>
  <c r="X89"/>
  <c r="AF89"/>
  <c r="N90"/>
  <c r="X90"/>
  <c r="AF90"/>
  <c r="N91"/>
  <c r="X91"/>
  <c r="AF91"/>
  <c r="AB142"/>
  <c r="AJ143"/>
  <c r="N142"/>
  <c r="X142"/>
  <c r="AF142"/>
  <c r="N143"/>
  <c r="X143"/>
  <c r="AF143"/>
  <c r="X80"/>
  <c r="X81"/>
  <c r="D71"/>
  <c r="X71"/>
  <c r="AJ76"/>
  <c r="AJ77"/>
  <c r="AJ78"/>
  <c r="AJ79"/>
  <c r="AB80"/>
  <c r="AF80"/>
  <c r="AB81"/>
  <c r="AF81"/>
  <c r="Y76"/>
  <c r="AB76"/>
  <c r="AG76"/>
  <c r="Y77"/>
  <c r="AB77"/>
  <c r="AG77"/>
  <c r="Y78"/>
  <c r="AB78"/>
  <c r="AG78"/>
  <c r="Y79"/>
  <c r="AB79"/>
  <c r="AG79"/>
  <c r="AK80"/>
  <c r="AK81"/>
  <c r="AC141"/>
  <c r="Y141"/>
  <c r="AF71"/>
  <c r="AJ72"/>
  <c r="AJ73"/>
  <c r="AJ74"/>
  <c r="AJ75"/>
  <c r="AB71"/>
  <c r="AJ71"/>
  <c r="N72"/>
  <c r="X72"/>
  <c r="AF72"/>
  <c r="N73"/>
  <c r="X73"/>
  <c r="AF73"/>
  <c r="N74"/>
  <c r="X74"/>
  <c r="AF74"/>
  <c r="N75"/>
  <c r="X75"/>
  <c r="AF75"/>
  <c r="AK141"/>
  <c r="AJ138"/>
  <c r="AB139"/>
  <c r="AB140"/>
  <c r="AJ70"/>
  <c r="N70"/>
  <c r="X70"/>
  <c r="AF70"/>
  <c r="X137"/>
  <c r="AF137"/>
  <c r="AJ140"/>
  <c r="X42"/>
  <c r="X39"/>
  <c r="N140"/>
  <c r="X140"/>
  <c r="AF140"/>
  <c r="AB138"/>
  <c r="AJ139"/>
  <c r="AJ57"/>
  <c r="AK194"/>
  <c r="N138"/>
  <c r="X138"/>
  <c r="AF138"/>
  <c r="N139"/>
  <c r="X139"/>
  <c r="AF139"/>
  <c r="AK35"/>
  <c r="AC137"/>
  <c r="AK137"/>
  <c r="AJ69"/>
  <c r="N69"/>
  <c r="X69"/>
  <c r="AF69"/>
  <c r="AB136"/>
  <c r="AJ67"/>
  <c r="AJ68"/>
  <c r="N67"/>
  <c r="X67"/>
  <c r="AF67"/>
  <c r="N68"/>
  <c r="X68"/>
  <c r="AF68"/>
  <c r="AJ136"/>
  <c r="N136"/>
  <c r="X136"/>
  <c r="AF136"/>
  <c r="AJ51"/>
  <c r="AJ54"/>
  <c r="AJ55"/>
  <c r="AJ61"/>
  <c r="AJ50"/>
  <c r="AJ59"/>
  <c r="AJ62"/>
  <c r="AJ53"/>
  <c r="AJ64"/>
  <c r="X35"/>
  <c r="X36"/>
  <c r="X38"/>
  <c r="AF36"/>
  <c r="AB37"/>
  <c r="AF38"/>
  <c r="AF35"/>
  <c r="AB36"/>
  <c r="N37"/>
  <c r="X37"/>
  <c r="AF37"/>
  <c r="AB38"/>
  <c r="AB35"/>
  <c r="X22"/>
  <c r="AB22"/>
  <c r="AG22"/>
  <c r="AG57"/>
  <c r="AF171"/>
  <c r="Y171"/>
  <c r="AB171"/>
  <c r="X61"/>
  <c r="AC57"/>
  <c r="AF61"/>
  <c r="D62"/>
  <c r="AB61"/>
  <c r="X57"/>
  <c r="X51"/>
  <c r="AB51"/>
  <c r="X52"/>
  <c r="AF52"/>
  <c r="AB54"/>
  <c r="X56"/>
  <c r="AF56"/>
  <c r="X58"/>
  <c r="AF58"/>
  <c r="X59"/>
  <c r="AB59"/>
  <c r="X60"/>
  <c r="AF60"/>
  <c r="X62"/>
  <c r="AB62"/>
  <c r="X63"/>
  <c r="AF63"/>
  <c r="X64"/>
  <c r="AB64"/>
  <c r="D56"/>
  <c r="X50"/>
  <c r="AG64"/>
  <c r="X55"/>
  <c r="AC191"/>
  <c r="AF24"/>
  <c r="X25"/>
  <c r="X53"/>
  <c r="AB53"/>
  <c r="AF55"/>
  <c r="N63"/>
  <c r="N60"/>
  <c r="N58"/>
  <c r="N56"/>
  <c r="AB55"/>
  <c r="X54"/>
  <c r="AG53"/>
  <c r="N52"/>
  <c r="AB63"/>
  <c r="AG51"/>
  <c r="AC52"/>
  <c r="AG54"/>
  <c r="AC56"/>
  <c r="AC58"/>
  <c r="AG59"/>
  <c r="AC60"/>
  <c r="AG62"/>
  <c r="AB50"/>
  <c r="N24"/>
  <c r="X24"/>
  <c r="X41"/>
  <c r="AF41"/>
  <c r="AG41"/>
  <c r="AB41"/>
  <c r="AC24"/>
  <c r="AG25"/>
  <c r="AG192"/>
  <c r="X191"/>
  <c r="AF191"/>
  <c r="Y174"/>
  <c r="AB191"/>
  <c r="AF192"/>
  <c r="AB192"/>
  <c r="X192"/>
  <c r="AC175"/>
  <c r="Y175"/>
  <c r="AG174"/>
  <c r="AG175"/>
  <c r="AC174"/>
  <c r="X173"/>
  <c r="N173"/>
  <c r="R173" s="1"/>
  <c r="Y173" s="1"/>
  <c r="X33"/>
  <c r="N169"/>
  <c r="AB169"/>
  <c r="AB170"/>
  <c r="AF173"/>
  <c r="Y170"/>
  <c r="X169"/>
  <c r="AF169"/>
  <c r="X170"/>
  <c r="AF170"/>
  <c r="AB173"/>
  <c r="X34"/>
  <c r="AC40"/>
  <c r="AC19"/>
  <c r="AC28"/>
  <c r="AC43"/>
  <c r="AC32"/>
  <c r="AC15"/>
  <c r="AG29"/>
  <c r="AG16"/>
  <c r="AG44"/>
  <c r="AG20"/>
  <c r="AC47"/>
  <c r="AC46"/>
  <c r="AC45"/>
  <c r="AC42"/>
  <c r="AC39"/>
  <c r="AC34"/>
  <c r="AC31"/>
  <c r="AC30"/>
  <c r="AC27"/>
  <c r="AC26"/>
  <c r="AC23"/>
  <c r="AC21"/>
  <c r="AC18"/>
  <c r="AG33"/>
  <c r="AG23"/>
  <c r="AG19"/>
  <c r="AG18"/>
  <c r="AG15"/>
  <c r="AC44"/>
  <c r="AC33"/>
  <c r="AC29"/>
  <c r="AC20"/>
  <c r="AC16"/>
  <c r="X185"/>
  <c r="X186"/>
  <c r="X188"/>
  <c r="AC185"/>
  <c r="AC186"/>
  <c r="AC188"/>
  <c r="AG185"/>
  <c r="AG186"/>
  <c r="AG188"/>
  <c r="X47"/>
  <c r="AG46"/>
  <c r="AG43"/>
  <c r="AG40"/>
  <c r="AG32"/>
  <c r="AG31"/>
  <c r="AG28"/>
  <c r="AG27"/>
  <c r="AG45"/>
  <c r="AG34"/>
  <c r="AG30"/>
  <c r="AG26"/>
  <c r="AG21"/>
  <c r="AG47"/>
  <c r="AC190"/>
  <c r="AG190"/>
  <c r="AC189"/>
  <c r="AG189"/>
  <c r="AJ15"/>
  <c r="AK15"/>
  <c r="AJ16"/>
  <c r="AK16"/>
  <c r="AJ18"/>
  <c r="AK18"/>
  <c r="AJ19"/>
  <c r="AK19"/>
  <c r="AJ20"/>
  <c r="AK20"/>
  <c r="AJ21"/>
  <c r="AK21"/>
  <c r="AJ23"/>
  <c r="AK23"/>
  <c r="AJ26"/>
  <c r="AK26"/>
  <c r="AJ27"/>
  <c r="AK27"/>
  <c r="AJ28"/>
  <c r="AK28"/>
  <c r="AJ29"/>
  <c r="AK29"/>
  <c r="AJ30"/>
  <c r="AK30"/>
  <c r="AJ31"/>
  <c r="AK31"/>
  <c r="AJ32"/>
  <c r="AK32"/>
  <c r="AJ33"/>
  <c r="AK33"/>
  <c r="AJ34"/>
  <c r="AK34"/>
  <c r="AJ39"/>
  <c r="AK39"/>
  <c r="AJ43"/>
  <c r="AK43"/>
  <c r="AJ44"/>
  <c r="AK44"/>
  <c r="AJ45"/>
  <c r="AK45"/>
  <c r="AJ46"/>
  <c r="AK46"/>
  <c r="AJ40"/>
  <c r="AK40"/>
  <c r="AJ42"/>
  <c r="AK42"/>
  <c r="AK14"/>
  <c r="AJ14"/>
  <c r="N42"/>
  <c r="N40"/>
  <c r="N185"/>
  <c r="Y186"/>
  <c r="Y190"/>
  <c r="Y189"/>
  <c r="Y188"/>
  <c r="N26"/>
  <c r="N39"/>
  <c r="N46"/>
  <c r="N45"/>
  <c r="N44"/>
  <c r="N43"/>
  <c r="D45"/>
  <c r="D43"/>
  <c r="N31"/>
  <c r="N21"/>
  <c r="N34"/>
  <c r="N33"/>
  <c r="N32"/>
  <c r="N23"/>
  <c r="N20"/>
  <c r="N28"/>
  <c r="N27"/>
  <c r="N18"/>
  <c r="N19"/>
  <c r="N15"/>
  <c r="L15" s="1"/>
  <c r="I14"/>
  <c r="N30"/>
  <c r="N29"/>
  <c r="X14" l="1"/>
  <c r="N14"/>
  <c r="L14" s="1"/>
  <c r="AC173"/>
  <c r="AC177" s="1"/>
  <c r="Y185"/>
  <c r="Y194" s="1"/>
  <c r="R185"/>
  <c r="R194" s="1"/>
  <c r="N194"/>
  <c r="AC194"/>
  <c r="AG194"/>
  <c r="AG177"/>
  <c r="R169"/>
  <c r="N177"/>
  <c r="AJ159"/>
  <c r="AJ163" s="1"/>
  <c r="X27"/>
  <c r="X16"/>
  <c r="X46"/>
  <c r="X19"/>
  <c r="X31"/>
  <c r="AF39"/>
  <c r="X15"/>
  <c r="X28"/>
  <c r="X40"/>
  <c r="X45"/>
  <c r="X18"/>
  <c r="X32"/>
  <c r="AF42"/>
  <c r="X23"/>
  <c r="X30"/>
  <c r="X21"/>
  <c r="X26"/>
  <c r="X29"/>
  <c r="X43"/>
  <c r="X20"/>
  <c r="X44"/>
  <c r="AB14"/>
  <c r="AF14"/>
  <c r="D32"/>
  <c r="L16"/>
  <c r="AJ161" l="1"/>
  <c r="AJ179"/>
  <c r="R177"/>
  <c r="Y169"/>
  <c r="Y177" s="1"/>
  <c r="AF159"/>
  <c r="AF163" s="1"/>
  <c r="AB159"/>
  <c r="AB163" s="1"/>
  <c r="X159"/>
  <c r="X163" s="1"/>
  <c r="I159"/>
  <c r="I163" s="1"/>
  <c r="AJ202" l="1"/>
  <c r="AF161"/>
  <c r="AF179"/>
  <c r="AB161"/>
  <c r="AB179"/>
  <c r="X161"/>
  <c r="X179"/>
  <c r="I161"/>
  <c r="AB202" l="1"/>
  <c r="X202"/>
  <c r="AF202"/>
  <c r="AG14"/>
  <c r="AC14"/>
  <c r="N159"/>
  <c r="N163" s="1"/>
  <c r="N179" s="1"/>
  <c r="L163" l="1"/>
  <c r="N161"/>
  <c r="P10" s="1"/>
  <c r="P17" s="1"/>
  <c r="R17" s="1"/>
  <c r="Y17" s="1"/>
  <c r="L159"/>
  <c r="P99" l="1"/>
  <c r="R99" s="1"/>
  <c r="AC99" s="1"/>
  <c r="P101"/>
  <c r="R101" s="1"/>
  <c r="AC101" s="1"/>
  <c r="P103"/>
  <c r="R103" s="1"/>
  <c r="AC103" s="1"/>
  <c r="P105"/>
  <c r="R105" s="1"/>
  <c r="AC105" s="1"/>
  <c r="P107"/>
  <c r="R107" s="1"/>
  <c r="AC107" s="1"/>
  <c r="P109"/>
  <c r="R109" s="1"/>
  <c r="AC109" s="1"/>
  <c r="P111"/>
  <c r="R111" s="1"/>
  <c r="AC111" s="1"/>
  <c r="P113"/>
  <c r="R113" s="1"/>
  <c r="AC113" s="1"/>
  <c r="P115"/>
  <c r="R115" s="1"/>
  <c r="AC115" s="1"/>
  <c r="P117"/>
  <c r="R117" s="1"/>
  <c r="AC117" s="1"/>
  <c r="P119"/>
  <c r="R119" s="1"/>
  <c r="AC119" s="1"/>
  <c r="P121"/>
  <c r="R121" s="1"/>
  <c r="AC121" s="1"/>
  <c r="P123"/>
  <c r="R123" s="1"/>
  <c r="AC123" s="1"/>
  <c r="P125"/>
  <c r="R125" s="1"/>
  <c r="AC125" s="1"/>
  <c r="P127"/>
  <c r="R127" s="1"/>
  <c r="AC127" s="1"/>
  <c r="P129"/>
  <c r="R129" s="1"/>
  <c r="AC129" s="1"/>
  <c r="P131"/>
  <c r="R131" s="1"/>
  <c r="AC131" s="1"/>
  <c r="P133"/>
  <c r="R133" s="1"/>
  <c r="AC133" s="1"/>
  <c r="P98"/>
  <c r="R98" s="1"/>
  <c r="AC98" s="1"/>
  <c r="P100"/>
  <c r="R100" s="1"/>
  <c r="AC100" s="1"/>
  <c r="P102"/>
  <c r="R102" s="1"/>
  <c r="AC102" s="1"/>
  <c r="P104"/>
  <c r="R104" s="1"/>
  <c r="AC104" s="1"/>
  <c r="P106"/>
  <c r="R106" s="1"/>
  <c r="AC106" s="1"/>
  <c r="P108"/>
  <c r="R108" s="1"/>
  <c r="AC108" s="1"/>
  <c r="P110"/>
  <c r="R110" s="1"/>
  <c r="AC110" s="1"/>
  <c r="P112"/>
  <c r="R112" s="1"/>
  <c r="AC112" s="1"/>
  <c r="P114"/>
  <c r="R114" s="1"/>
  <c r="AC114" s="1"/>
  <c r="P116"/>
  <c r="R116" s="1"/>
  <c r="AC116" s="1"/>
  <c r="P118"/>
  <c r="R118" s="1"/>
  <c r="AC118" s="1"/>
  <c r="P120"/>
  <c r="R120" s="1"/>
  <c r="AC120" s="1"/>
  <c r="P122"/>
  <c r="R122" s="1"/>
  <c r="AC122" s="1"/>
  <c r="P124"/>
  <c r="R124" s="1"/>
  <c r="AC124" s="1"/>
  <c r="P126"/>
  <c r="R126" s="1"/>
  <c r="AC126" s="1"/>
  <c r="P128"/>
  <c r="R128" s="1"/>
  <c r="AC128" s="1"/>
  <c r="P130"/>
  <c r="R130" s="1"/>
  <c r="AC130" s="1"/>
  <c r="P132"/>
  <c r="R132" s="1"/>
  <c r="AC132" s="1"/>
  <c r="P93"/>
  <c r="R93" s="1"/>
  <c r="AC93" s="1"/>
  <c r="P95"/>
  <c r="R95" s="1"/>
  <c r="AC95" s="1"/>
  <c r="P92"/>
  <c r="R92" s="1"/>
  <c r="AC92" s="1"/>
  <c r="P94"/>
  <c r="R94" s="1"/>
  <c r="AC94" s="1"/>
  <c r="P145"/>
  <c r="R145" s="1"/>
  <c r="AG145" s="1"/>
  <c r="P147"/>
  <c r="R147" s="1"/>
  <c r="AG147" s="1"/>
  <c r="P150"/>
  <c r="R150" s="1"/>
  <c r="AG150" s="1"/>
  <c r="P152"/>
  <c r="R152" s="1"/>
  <c r="AG152" s="1"/>
  <c r="P154"/>
  <c r="R154" s="1"/>
  <c r="AG154" s="1"/>
  <c r="P149"/>
  <c r="R149" s="1"/>
  <c r="AG149" s="1"/>
  <c r="P151"/>
  <c r="R151" s="1"/>
  <c r="AG151" s="1"/>
  <c r="P153"/>
  <c r="R153" s="1"/>
  <c r="AG153" s="1"/>
  <c r="P144"/>
  <c r="R144" s="1"/>
  <c r="AG144" s="1"/>
  <c r="P146"/>
  <c r="R146" s="1"/>
  <c r="AG146" s="1"/>
  <c r="P148"/>
  <c r="R148" s="1"/>
  <c r="AG148" s="1"/>
  <c r="P85"/>
  <c r="R85" s="1"/>
  <c r="AC85" s="1"/>
  <c r="P86"/>
  <c r="R86" s="1"/>
  <c r="AC86" s="1"/>
  <c r="P87"/>
  <c r="R87" s="1"/>
  <c r="AC87" s="1"/>
  <c r="P90"/>
  <c r="R90" s="1"/>
  <c r="AC90" s="1"/>
  <c r="P82"/>
  <c r="R82" s="1"/>
  <c r="AC82" s="1"/>
  <c r="P83"/>
  <c r="R83" s="1"/>
  <c r="AC83" s="1"/>
  <c r="P88"/>
  <c r="R88" s="1"/>
  <c r="AC88" s="1"/>
  <c r="P84"/>
  <c r="R84" s="1"/>
  <c r="AC84" s="1"/>
  <c r="P89"/>
  <c r="R89" s="1"/>
  <c r="AC89" s="1"/>
  <c r="P91"/>
  <c r="R91" s="1"/>
  <c r="AC91" s="1"/>
  <c r="P143"/>
  <c r="R143" s="1"/>
  <c r="AG143" s="1"/>
  <c r="P142"/>
  <c r="R142" s="1"/>
  <c r="AG142" s="1"/>
  <c r="P81"/>
  <c r="R81" s="1"/>
  <c r="AC81" s="1"/>
  <c r="P80"/>
  <c r="R80" s="1"/>
  <c r="AC80" s="1"/>
  <c r="P76"/>
  <c r="R76" s="1"/>
  <c r="AC76" s="1"/>
  <c r="P77"/>
  <c r="R77" s="1"/>
  <c r="AC77" s="1"/>
  <c r="P78"/>
  <c r="R78" s="1"/>
  <c r="AC78" s="1"/>
  <c r="P79"/>
  <c r="R79" s="1"/>
  <c r="AC79" s="1"/>
  <c r="P141"/>
  <c r="R141" s="1"/>
  <c r="AG141" s="1"/>
  <c r="P71"/>
  <c r="R71" s="1"/>
  <c r="AC71" s="1"/>
  <c r="P72"/>
  <c r="R72" s="1"/>
  <c r="AC72" s="1"/>
  <c r="P74"/>
  <c r="R74" s="1"/>
  <c r="AC74" s="1"/>
  <c r="P73"/>
  <c r="R73" s="1"/>
  <c r="AC73" s="1"/>
  <c r="P75"/>
  <c r="R75" s="1"/>
  <c r="AC75" s="1"/>
  <c r="P140"/>
  <c r="R140" s="1"/>
  <c r="AG140" s="1"/>
  <c r="P70"/>
  <c r="R70" s="1"/>
  <c r="AC70" s="1"/>
  <c r="P139"/>
  <c r="R139" s="1"/>
  <c r="AG139" s="1"/>
  <c r="P138"/>
  <c r="R138" s="1"/>
  <c r="AG138" s="1"/>
  <c r="P69"/>
  <c r="R69" s="1"/>
  <c r="AC69" s="1"/>
  <c r="P137"/>
  <c r="R137" s="1"/>
  <c r="AG137" s="1"/>
  <c r="P68"/>
  <c r="R68" s="1"/>
  <c r="AC68" s="1"/>
  <c r="P67"/>
  <c r="R67" s="1"/>
  <c r="AC67" s="1"/>
  <c r="P136"/>
  <c r="R136" s="1"/>
  <c r="AG136" s="1"/>
  <c r="P38"/>
  <c r="R38" s="1"/>
  <c r="Y38" s="1"/>
  <c r="P37"/>
  <c r="R37" s="1"/>
  <c r="Y37" s="1"/>
  <c r="P36"/>
  <c r="R36" s="1"/>
  <c r="Y36" s="1"/>
  <c r="P22"/>
  <c r="R22" s="1"/>
  <c r="Y22" s="1"/>
  <c r="P35"/>
  <c r="R35" s="1"/>
  <c r="Y35" s="1"/>
  <c r="P57"/>
  <c r="R57" s="1"/>
  <c r="P61"/>
  <c r="R61" s="1"/>
  <c r="P55"/>
  <c r="R55" s="1"/>
  <c r="P64"/>
  <c r="R64" s="1"/>
  <c r="P63"/>
  <c r="R63" s="1"/>
  <c r="P53"/>
  <c r="R53" s="1"/>
  <c r="P52"/>
  <c r="R52" s="1"/>
  <c r="P56"/>
  <c r="R56" s="1"/>
  <c r="P58"/>
  <c r="R58" s="1"/>
  <c r="P60"/>
  <c r="R60" s="1"/>
  <c r="P51"/>
  <c r="R51" s="1"/>
  <c r="P54"/>
  <c r="R54" s="1"/>
  <c r="P59"/>
  <c r="R59" s="1"/>
  <c r="P62"/>
  <c r="R62" s="1"/>
  <c r="P24"/>
  <c r="R24" s="1"/>
  <c r="Y24" s="1"/>
  <c r="P41"/>
  <c r="R41" s="1"/>
  <c r="Y41" s="1"/>
  <c r="P50"/>
  <c r="R50" s="1"/>
  <c r="AK50" s="1"/>
  <c r="P25"/>
  <c r="R25" s="1"/>
  <c r="P28"/>
  <c r="R28" s="1"/>
  <c r="Y28" s="1"/>
  <c r="P23"/>
  <c r="R23" s="1"/>
  <c r="Y23" s="1"/>
  <c r="P20"/>
  <c r="R20" s="1"/>
  <c r="Y20" s="1"/>
  <c r="P31"/>
  <c r="R31" s="1"/>
  <c r="Y31" s="1"/>
  <c r="P21"/>
  <c r="R21" s="1"/>
  <c r="Y21" s="1"/>
  <c r="P16"/>
  <c r="R16" s="1"/>
  <c r="Y16" s="1"/>
  <c r="P15"/>
  <c r="R15" s="1"/>
  <c r="Y15" s="1"/>
  <c r="P29"/>
  <c r="R29" s="1"/>
  <c r="Y29" s="1"/>
  <c r="P14"/>
  <c r="R14" s="1"/>
  <c r="P45"/>
  <c r="R45" s="1"/>
  <c r="Y45" s="1"/>
  <c r="P44"/>
  <c r="R44" s="1"/>
  <c r="Y44" s="1"/>
  <c r="P47"/>
  <c r="R47" s="1"/>
  <c r="Y47" s="1"/>
  <c r="P39"/>
  <c r="R39" s="1"/>
  <c r="P33"/>
  <c r="R33" s="1"/>
  <c r="Y33" s="1"/>
  <c r="P32"/>
  <c r="R32" s="1"/>
  <c r="Y32" s="1"/>
  <c r="P18"/>
  <c r="R18" s="1"/>
  <c r="Y18" s="1"/>
  <c r="P19"/>
  <c r="R19" s="1"/>
  <c r="Y19" s="1"/>
  <c r="P27"/>
  <c r="R27" s="1"/>
  <c r="Y27" s="1"/>
  <c r="P26"/>
  <c r="R26" s="1"/>
  <c r="Y26" s="1"/>
  <c r="P34"/>
  <c r="R34" s="1"/>
  <c r="Y34" s="1"/>
  <c r="P30"/>
  <c r="R30" s="1"/>
  <c r="Y30" s="1"/>
  <c r="P46"/>
  <c r="R46" s="1"/>
  <c r="Y46" s="1"/>
  <c r="P43"/>
  <c r="R43" s="1"/>
  <c r="Y43" s="1"/>
  <c r="P42"/>
  <c r="R42" s="1"/>
  <c r="P40"/>
  <c r="R40" s="1"/>
  <c r="Y40" s="1"/>
  <c r="Y59" l="1"/>
  <c r="AK59"/>
  <c r="Y51"/>
  <c r="AK51"/>
  <c r="Y58"/>
  <c r="AK58"/>
  <c r="Y52"/>
  <c r="AK52"/>
  <c r="Y63"/>
  <c r="AK63"/>
  <c r="Y55"/>
  <c r="AK55"/>
  <c r="Y57"/>
  <c r="AK57"/>
  <c r="Y62"/>
  <c r="AK62"/>
  <c r="Y54"/>
  <c r="AK54"/>
  <c r="Y60"/>
  <c r="AK60"/>
  <c r="Y56"/>
  <c r="AK56"/>
  <c r="Y53"/>
  <c r="AK53"/>
  <c r="Y64"/>
  <c r="AK64"/>
  <c r="Y61"/>
  <c r="AK61"/>
  <c r="AG50"/>
  <c r="Y50"/>
  <c r="AC25"/>
  <c r="Y25"/>
  <c r="AG42"/>
  <c r="Y42"/>
  <c r="AG39"/>
  <c r="Y39"/>
  <c r="Y14"/>
  <c r="R159"/>
  <c r="AK163" l="1"/>
  <c r="AK179" s="1"/>
  <c r="R179"/>
  <c r="R196" s="1"/>
  <c r="R198" s="1"/>
  <c r="R202" s="1"/>
  <c r="R10" s="1"/>
  <c r="AC163"/>
  <c r="AG163"/>
  <c r="Y163"/>
  <c r="AK165" l="1"/>
  <c r="AK196"/>
  <c r="AK198" s="1"/>
  <c r="AK202" s="1"/>
  <c r="AK10" s="1"/>
  <c r="R6" s="1"/>
  <c r="AK181"/>
  <c r="Y165"/>
  <c r="Y179"/>
  <c r="AC165"/>
  <c r="AC179"/>
  <c r="AG165"/>
  <c r="AG179"/>
  <c r="AG181" l="1"/>
  <c r="AG196"/>
  <c r="AG198" s="1"/>
  <c r="AG202" s="1"/>
  <c r="AG10" s="1"/>
  <c r="R5" s="1"/>
  <c r="AC181"/>
  <c r="AC196"/>
  <c r="AC198" s="1"/>
  <c r="AC202" s="1"/>
  <c r="AC10" s="1"/>
  <c r="R4" s="1"/>
  <c r="Y181"/>
  <c r="Y196"/>
  <c r="Y198" s="1"/>
  <c r="Y202" s="1"/>
  <c r="Y10" s="1"/>
  <c r="R3" s="1"/>
</calcChain>
</file>

<file path=xl/sharedStrings.xml><?xml version="1.0" encoding="utf-8"?>
<sst xmlns="http://schemas.openxmlformats.org/spreadsheetml/2006/main" count="672" uniqueCount="256">
  <si>
    <t>University of Oregon Student Recreation Center</t>
  </si>
  <si>
    <t>RDG No. 2011.499.00</t>
  </si>
  <si>
    <t>Three Court Gymnasium - 84 ft courts</t>
  </si>
  <si>
    <t>Spectator Seating</t>
  </si>
  <si>
    <t>Weight and Fitness Control</t>
  </si>
  <si>
    <t>Whirlpool</t>
  </si>
  <si>
    <t>Life Guard Room</t>
  </si>
  <si>
    <t>Description</t>
  </si>
  <si>
    <t>Wet Classroom</t>
  </si>
  <si>
    <t>Steam Room (on Pool Deck)</t>
  </si>
  <si>
    <t>Architectural Building Program Summary</t>
  </si>
  <si>
    <t>NSF</t>
  </si>
  <si>
    <t>Pool Mechanical</t>
  </si>
  <si>
    <t>GSF</t>
  </si>
  <si>
    <t>Net to Gross Ratio</t>
  </si>
  <si>
    <t>Weights &amp; Fitness</t>
  </si>
  <si>
    <t>Wayfinding Improvements</t>
  </si>
  <si>
    <t>SF Water</t>
  </si>
  <si>
    <t>Persons</t>
  </si>
  <si>
    <t>Weight Room</t>
  </si>
  <si>
    <t>Women's Locker Room</t>
  </si>
  <si>
    <t>Men's Locker Room</t>
  </si>
  <si>
    <t>Family / Unisex / Gender Neutral Locker Rooms</t>
  </si>
  <si>
    <t>Extension</t>
  </si>
  <si>
    <t>Sub Totals</t>
  </si>
  <si>
    <t>Club Sports Storage</t>
  </si>
  <si>
    <t>Demolition Cost @ Leighton Pool</t>
  </si>
  <si>
    <t>NSF Exist</t>
  </si>
  <si>
    <t>Tennis Center Expansion</t>
  </si>
  <si>
    <t>Repair Fountain at Existing Front Door</t>
  </si>
  <si>
    <t>Replace Synthetic Turf Field No. 2</t>
  </si>
  <si>
    <t>Pieces Eq</t>
  </si>
  <si>
    <t>Parking Replacement</t>
  </si>
  <si>
    <t>Total Construction Cost (Building &amp; Site)</t>
  </si>
  <si>
    <t>Laundry</t>
  </si>
  <si>
    <t>Juice Bar</t>
  </si>
  <si>
    <t>General Site Costs</t>
  </si>
  <si>
    <t>Replace Outdoor Basketball</t>
  </si>
  <si>
    <t>Social &amp; Informal Study Areas</t>
  </si>
  <si>
    <t>Site Construction Items</t>
  </si>
  <si>
    <t>SF</t>
  </si>
  <si>
    <t>EA</t>
  </si>
  <si>
    <t>Courts</t>
  </si>
  <si>
    <t>Design Contingency</t>
  </si>
  <si>
    <t>Net to Gross</t>
  </si>
  <si>
    <t>Area</t>
  </si>
  <si>
    <t>Cost</t>
  </si>
  <si>
    <t>Pro Shop (Retail)</t>
  </si>
  <si>
    <t>* DRAFT * DRAFT * DRAFT *</t>
  </si>
  <si>
    <t>10,200 NSF if combined with other Natatorium (11,760 w/o)</t>
  </si>
  <si>
    <t>6,000 NSF if combined with other Natatorium (8,000 w/o)</t>
  </si>
  <si>
    <t>Bldg Cost / GSF</t>
  </si>
  <si>
    <t>Created:  October 6, 2011</t>
  </si>
  <si>
    <t>B</t>
  </si>
  <si>
    <t>R for Replacement</t>
  </si>
  <si>
    <t>R</t>
  </si>
  <si>
    <t>U</t>
  </si>
  <si>
    <t>Exterior / Grounds Services Room</t>
  </si>
  <si>
    <t>SF Wall</t>
  </si>
  <si>
    <t>New Bonus Room</t>
  </si>
  <si>
    <t>Classroom</t>
  </si>
  <si>
    <t>Conference Room</t>
  </si>
  <si>
    <t>Equipment Issue</t>
  </si>
  <si>
    <t>Cycling Studio</t>
  </si>
  <si>
    <t>Mind Body</t>
  </si>
  <si>
    <t>Relevant</t>
  </si>
  <si>
    <t>Info</t>
  </si>
  <si>
    <t>?</t>
  </si>
  <si>
    <t>Mind Body Small - Yoga</t>
  </si>
  <si>
    <t>Part-Time Employee's Work Stations</t>
  </si>
  <si>
    <t>Duplication / Mail Room / Admin Area</t>
  </si>
  <si>
    <t>Administration Storage</t>
  </si>
  <si>
    <t>Student Employee Work Area</t>
  </si>
  <si>
    <t>Physical Education Faculty Office</t>
  </si>
  <si>
    <t>Martial Arts</t>
  </si>
  <si>
    <t>Multipurpose Activity Court (MAC)</t>
  </si>
  <si>
    <t>Racquetball Court</t>
  </si>
  <si>
    <t>Group Exercise</t>
  </si>
  <si>
    <t>All New</t>
  </si>
  <si>
    <t>Exist Courts</t>
  </si>
  <si>
    <t>Group Ex Large</t>
  </si>
  <si>
    <t>Loading Dock &amp; Receiving Area</t>
  </si>
  <si>
    <t>MAC Storage</t>
  </si>
  <si>
    <t>Squash Court (Convertible)</t>
  </si>
  <si>
    <t>Running Track Extension</t>
  </si>
  <si>
    <t>Crew Club Storage</t>
  </si>
  <si>
    <t>Outdoor Pursuits Offices</t>
  </si>
  <si>
    <t xml:space="preserve">Custodial Storage </t>
  </si>
  <si>
    <t>General Building Storage</t>
  </si>
  <si>
    <t>(More) Outdoor Pursuits Storage</t>
  </si>
  <si>
    <t>Martial Arts - Storage</t>
  </si>
  <si>
    <t xml:space="preserve">  Mind Body - Storage</t>
  </si>
  <si>
    <t xml:space="preserve">    Cycling Storage</t>
  </si>
  <si>
    <t xml:space="preserve">    Group Ex - Storage</t>
  </si>
  <si>
    <t xml:space="preserve">    Mind Body - Storage</t>
  </si>
  <si>
    <t xml:space="preserve">    Classroom - Storage</t>
  </si>
  <si>
    <t xml:space="preserve">    Climbing Wall Addition - Storage</t>
  </si>
  <si>
    <t xml:space="preserve">    New Bonus Room - Storage</t>
  </si>
  <si>
    <t xml:space="preserve">    Outdoor Pursuits Storage / Equipment</t>
  </si>
  <si>
    <t xml:space="preserve">    Natatorium Storage</t>
  </si>
  <si>
    <t xml:space="preserve">    Wet Classroom Storage</t>
  </si>
  <si>
    <t xml:space="preserve">    Three Court Gymnasium Storage</t>
  </si>
  <si>
    <t xml:space="preserve">    Weight / Fitness Room Storage &amp; Eq Repair - New</t>
  </si>
  <si>
    <t xml:space="preserve">    Mind Body - Yoga, Storage</t>
  </si>
  <si>
    <t xml:space="preserve">    Group Ex Storage</t>
  </si>
  <si>
    <t>48 SRC</t>
  </si>
  <si>
    <t>Replacement</t>
  </si>
  <si>
    <t>Additional Const Cost Burdens</t>
  </si>
  <si>
    <t>Gross Area / Bldg Const Cost Subtotals</t>
  </si>
  <si>
    <t>Qty</t>
  </si>
  <si>
    <t>Best Guesstimate</t>
  </si>
  <si>
    <t>Assumes $10 / SF.  Not required if used as Cistern</t>
  </si>
  <si>
    <t>Subtotal - Additional Cost Burdens</t>
  </si>
  <si>
    <t>Construction Cost Totals</t>
  </si>
  <si>
    <t>General Site Costs (Replacement)</t>
  </si>
  <si>
    <t>General Site Costs (Unknown)</t>
  </si>
  <si>
    <t>Grand Total Calculations</t>
  </si>
  <si>
    <t>Half Lock'r</t>
  </si>
  <si>
    <t>Mk</t>
  </si>
  <si>
    <t>$/SF</t>
  </si>
  <si>
    <t>$/U</t>
  </si>
  <si>
    <t>Q</t>
  </si>
  <si>
    <t>40 Ess</t>
  </si>
  <si>
    <t>25 Ess</t>
  </si>
  <si>
    <t>26 Ess</t>
  </si>
  <si>
    <t>50 Ess</t>
  </si>
  <si>
    <t>47 Ess</t>
  </si>
  <si>
    <t>47B Ess</t>
  </si>
  <si>
    <t>47A Ess</t>
  </si>
  <si>
    <t>42 / 44 Ess</t>
  </si>
  <si>
    <t xml:space="preserve">62 Ess </t>
  </si>
  <si>
    <t>Multiple (5) Ess</t>
  </si>
  <si>
    <t>68 Ess</t>
  </si>
  <si>
    <t>43 Ess</t>
  </si>
  <si>
    <t>41 Ess</t>
  </si>
  <si>
    <t>41B Ess</t>
  </si>
  <si>
    <t>77 Ess</t>
  </si>
  <si>
    <t>77A / 77B Ess</t>
  </si>
  <si>
    <t>71 Ess</t>
  </si>
  <si>
    <t>71C Ess</t>
  </si>
  <si>
    <t>22 / 5E Ess</t>
  </si>
  <si>
    <t>63 Ess</t>
  </si>
  <si>
    <t>63B Ess</t>
  </si>
  <si>
    <t>186 / 186A Ess</t>
  </si>
  <si>
    <t>59 / 60 / 60A Ess</t>
  </si>
  <si>
    <t>63A / 71 D-G, Ess</t>
  </si>
  <si>
    <t>270 Ger</t>
  </si>
  <si>
    <t>Net Extend</t>
  </si>
  <si>
    <t>Gross Extend</t>
  </si>
  <si>
    <t>Replace?</t>
  </si>
  <si>
    <t>Items excluded in this Statement of Probable Cost</t>
  </si>
  <si>
    <t>All costs related to the 1% for Arts Program.  These are carried elsewhere in the Project Budget</t>
  </si>
  <si>
    <t>All costs related to the 1.5% set aside for Solar Energy systems.  These are carried elsewhere in the Project Budget</t>
  </si>
  <si>
    <t xml:space="preserve">Men's Locker Room </t>
  </si>
  <si>
    <t>Improved Building Entry (Future)</t>
  </si>
  <si>
    <t>Assumes $10 / SF</t>
  </si>
  <si>
    <t>Placeholder for things unknown!</t>
  </si>
  <si>
    <t>Lobby Space (like a Living Room)</t>
  </si>
  <si>
    <t>Admin / Reception Info Desk</t>
  </si>
  <si>
    <t>Offices</t>
  </si>
  <si>
    <t>Cubicle Work Stations</t>
  </si>
  <si>
    <t>Multi-Purpose Room</t>
  </si>
  <si>
    <t>Equipment Storage</t>
  </si>
  <si>
    <t>Fitness Assessment Rooms</t>
  </si>
  <si>
    <t>Office - Director</t>
  </si>
  <si>
    <t>Cubicle Work Station - Layout Area</t>
  </si>
  <si>
    <t>Healthy Campus Initiative</t>
  </si>
  <si>
    <t>Multi-Purpose Room Alcove</t>
  </si>
  <si>
    <t>Massage Room</t>
  </si>
  <si>
    <t>Bio Feedback Room</t>
  </si>
  <si>
    <t>Uni-Gender Changing Rooms (Wet)</t>
  </si>
  <si>
    <t>Uni-Gender Changing Rooms (Dry)</t>
  </si>
  <si>
    <t>Gerlinger</t>
  </si>
  <si>
    <t>26a/b Ess</t>
  </si>
  <si>
    <t>Tennis</t>
  </si>
  <si>
    <t>Esslinger Renovation Allocation</t>
  </si>
  <si>
    <t>Base Program</t>
  </si>
  <si>
    <t>B for Base Program</t>
  </si>
  <si>
    <t>PE / REC Offices &amp; Administration</t>
  </si>
  <si>
    <t>Marketing Workroom</t>
  </si>
  <si>
    <t>Marketing Workstations</t>
  </si>
  <si>
    <t>Pool Operator</t>
  </si>
  <si>
    <t>Assistant Director of Aquatics</t>
  </si>
  <si>
    <t>Aquatics Coordinator</t>
  </si>
  <si>
    <t>Control Desk</t>
  </si>
  <si>
    <t>Exist Entry</t>
  </si>
  <si>
    <t>STUB (Student Hub)</t>
  </si>
  <si>
    <t>Operations Coordinator</t>
  </si>
  <si>
    <t>CHUB (Custodial Hub)</t>
  </si>
  <si>
    <t>Improved Building Entry</t>
  </si>
  <si>
    <t>Membership Services</t>
  </si>
  <si>
    <t>PE / Rec Program Office</t>
  </si>
  <si>
    <t>24 Ess</t>
  </si>
  <si>
    <t>Office Coordinator</t>
  </si>
  <si>
    <t>Business Assistant</t>
  </si>
  <si>
    <t>Assistant Dir Membership Services</t>
  </si>
  <si>
    <t>IM Coordinator</t>
  </si>
  <si>
    <t>Assist Dir IM</t>
  </si>
  <si>
    <t>Fitness Coordinator</t>
  </si>
  <si>
    <t>Assist Dir Fitness</t>
  </si>
  <si>
    <t>Breakroom / Pantry / Lounge</t>
  </si>
  <si>
    <t>PE Area Coordinator's Office</t>
  </si>
  <si>
    <t>PE / REC Lobby / Guest Seating Area</t>
  </si>
  <si>
    <t xml:space="preserve">Assistant Dir Marketing </t>
  </si>
  <si>
    <t>PE / Rec Director's Office</t>
  </si>
  <si>
    <t>PE / Rec Director's Conference Room</t>
  </si>
  <si>
    <t>Accounting Assistant</t>
  </si>
  <si>
    <t>Accountant</t>
  </si>
  <si>
    <t>Office Manager</t>
  </si>
  <si>
    <t>Student Receptionist</t>
  </si>
  <si>
    <t>Associate Director Programs</t>
  </si>
  <si>
    <t>Associate Director PE</t>
  </si>
  <si>
    <t>Facilities Coordinator</t>
  </si>
  <si>
    <t>Gerlinger Equipment Manager</t>
  </si>
  <si>
    <t>Associate Dir Services</t>
  </si>
  <si>
    <t>Growth Offices</t>
  </si>
  <si>
    <t>The Hub</t>
  </si>
  <si>
    <t>A</t>
  </si>
  <si>
    <t>Is this to be located in the HUB?</t>
  </si>
  <si>
    <t xml:space="preserve">    Classroom Mannequin Storage</t>
  </si>
  <si>
    <t>Climbing Wall Addition (Wall &amp; Boulder)</t>
  </si>
  <si>
    <t>Associate Director Fac / Ops</t>
  </si>
  <si>
    <t xml:space="preserve">Grand Total - Probable Construction Cost Each Scenario: </t>
  </si>
  <si>
    <t>Demolition Costs @ East Bump on Esslinger</t>
  </si>
  <si>
    <t>Ea Phase</t>
  </si>
  <si>
    <t>H</t>
  </si>
  <si>
    <t>H for Healthy Campus Inititative</t>
  </si>
  <si>
    <t>Healthy Campus</t>
  </si>
  <si>
    <t>Esslinger Replacement Spaces</t>
  </si>
  <si>
    <t xml:space="preserve">     Q:  How many faculty offices are needed?</t>
  </si>
  <si>
    <t xml:space="preserve">     Q:  Is this to be located in the STUB?</t>
  </si>
  <si>
    <t xml:space="preserve">     Q:  Confirm quantity of storage area / sizes</t>
  </si>
  <si>
    <t>Mac Court</t>
  </si>
  <si>
    <t>This does not yet reflect all replacement spaces</t>
  </si>
  <si>
    <t>Comments, dated December 12, 2011</t>
  </si>
  <si>
    <t>Grand Total - Probable Direct Construction Cost, Each Scenario - 2012 Dollars</t>
  </si>
  <si>
    <t>All costs related to UO Provided Direct Construction Costs (Computer wiring, A/V Data Eq., Signage, FF&amp;E, Locks &amp; Hardware, etc.)</t>
  </si>
  <si>
    <t>Design Services &amp; Fees (including A/E, Geotech, Energy, Testing Labs, Air Balancing, etc.)</t>
  </si>
  <si>
    <t>UO Project Management and Inspection</t>
  </si>
  <si>
    <t>Miscellaneous Fees (Temp utilities, SEED, LEED, Plan Review, Bldg Permit, etc.)</t>
  </si>
  <si>
    <t>Owner's Cost Contingency</t>
  </si>
  <si>
    <t>Owner's Direct Construction Contingency</t>
  </si>
  <si>
    <t>UO FS Support Costs (Printing, Zone support, EHS support, etc.)</t>
  </si>
  <si>
    <t>Persons, Ea</t>
  </si>
  <si>
    <t>Denotes Administration Space (above)</t>
  </si>
  <si>
    <t>Un-Funded</t>
  </si>
  <si>
    <t>U for Un-Funded</t>
  </si>
  <si>
    <t>Un-Funded - Desired spaces.  No funding.</t>
  </si>
  <si>
    <t>Workshop No. 4 - Schematic Design</t>
  </si>
  <si>
    <t>Revised:  'December 21, 2011</t>
  </si>
  <si>
    <t>Pro Shop (Storage only)</t>
  </si>
  <si>
    <t>12 Lane Lap Pool (90' x 75')</t>
  </si>
  <si>
    <t>2,500 SF Leisure, + 1,000 SF Dive Well, + 4 Lap Lanes</t>
  </si>
  <si>
    <t>Cistern Allocation</t>
  </si>
  <si>
    <t xml:space="preserve">     Burden for Roof Top Court(s)</t>
  </si>
  <si>
    <t>Plug Number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</si>
</sst>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4" fontId="2" fillId="0" borderId="1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1" applyNumberFormat="1" applyFont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164" fontId="2" fillId="3" borderId="0" xfId="1" applyNumberFormat="1" applyFont="1" applyFill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2" applyFont="1" applyFill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64" fontId="0" fillId="0" borderId="0" xfId="0" applyNumberFormat="1"/>
    <xf numFmtId="164" fontId="2" fillId="0" borderId="3" xfId="1" applyNumberFormat="1" applyFont="1" applyBorder="1"/>
    <xf numFmtId="9" fontId="0" fillId="2" borderId="1" xfId="2" applyNumberFormat="1" applyFont="1" applyFill="1" applyBorder="1"/>
    <xf numFmtId="43" fontId="0" fillId="0" borderId="0" xfId="1" applyNumberFormat="1" applyFont="1"/>
    <xf numFmtId="165" fontId="0" fillId="0" borderId="0" xfId="3" applyNumberFormat="1" applyFont="1"/>
    <xf numFmtId="0" fontId="2" fillId="0" borderId="0" xfId="0" applyFont="1" applyAlignment="1">
      <alignment horizontal="center"/>
    </xf>
    <xf numFmtId="43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right"/>
    </xf>
    <xf numFmtId="164" fontId="0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0" fillId="5" borderId="0" xfId="1" applyNumberFormat="1" applyFont="1" applyFill="1"/>
    <xf numFmtId="164" fontId="2" fillId="5" borderId="0" xfId="1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Fill="1"/>
    <xf numFmtId="164" fontId="5" fillId="0" borderId="0" xfId="1" applyNumberFormat="1" applyFont="1" applyFill="1"/>
    <xf numFmtId="43" fontId="5" fillId="0" borderId="0" xfId="1" applyNumberFormat="1" applyFont="1" applyFill="1"/>
    <xf numFmtId="0" fontId="5" fillId="0" borderId="0" xfId="0" quotePrefix="1" applyFont="1" applyFill="1"/>
    <xf numFmtId="0" fontId="0" fillId="0" borderId="0" xfId="0" applyBorder="1"/>
    <xf numFmtId="164" fontId="2" fillId="5" borderId="4" xfId="1" applyNumberFormat="1" applyFont="1" applyFill="1" applyBorder="1" applyAlignment="1">
      <alignment horizontal="center"/>
    </xf>
    <xf numFmtId="0" fontId="0" fillId="0" borderId="5" xfId="0" applyBorder="1"/>
    <xf numFmtId="164" fontId="2" fillId="6" borderId="4" xfId="1" applyNumberFormat="1" applyFont="1" applyFill="1" applyBorder="1" applyAlignment="1">
      <alignment horizontal="center"/>
    </xf>
    <xf numFmtId="164" fontId="2" fillId="4" borderId="4" xfId="1" applyNumberFormat="1" applyFont="1" applyFill="1" applyBorder="1" applyAlignment="1">
      <alignment horizontal="center"/>
    </xf>
    <xf numFmtId="16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164" fontId="2" fillId="3" borderId="0" xfId="1" applyNumberFormat="1" applyFont="1" applyFill="1"/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3" borderId="0" xfId="0" applyFont="1" applyFill="1" applyAlignment="1">
      <alignment horizontal="center"/>
    </xf>
    <xf numFmtId="164" fontId="0" fillId="3" borderId="0" xfId="0" applyNumberFormat="1" applyFill="1"/>
    <xf numFmtId="164" fontId="6" fillId="0" borderId="0" xfId="1" applyNumberFormat="1" applyFont="1"/>
    <xf numFmtId="0" fontId="6" fillId="0" borderId="5" xfId="0" applyFont="1" applyBorder="1"/>
    <xf numFmtId="164" fontId="6" fillId="3" borderId="0" xfId="1" applyNumberFormat="1" applyFont="1" applyFill="1"/>
    <xf numFmtId="165" fontId="7" fillId="0" borderId="1" xfId="3" applyNumberFormat="1" applyFont="1" applyBorder="1"/>
    <xf numFmtId="164" fontId="6" fillId="0" borderId="2" xfId="1" applyNumberFormat="1" applyFont="1" applyBorder="1"/>
    <xf numFmtId="164" fontId="6" fillId="4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Border="1"/>
    <xf numFmtId="164" fontId="0" fillId="7" borderId="0" xfId="1" applyNumberFormat="1" applyFont="1" applyFill="1"/>
    <xf numFmtId="0" fontId="0" fillId="7" borderId="0" xfId="0" applyFill="1" applyAlignment="1">
      <alignment horizontal="center"/>
    </xf>
    <xf numFmtId="164" fontId="2" fillId="7" borderId="4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6" fillId="0" borderId="0" xfId="1" applyNumberFormat="1" applyFont="1" applyBorder="1"/>
    <xf numFmtId="0" fontId="8" fillId="5" borderId="7" xfId="0" applyFont="1" applyFill="1" applyBorder="1"/>
    <xf numFmtId="164" fontId="5" fillId="0" borderId="7" xfId="1" applyNumberFormat="1" applyFont="1" applyFill="1" applyBorder="1"/>
    <xf numFmtId="0" fontId="0" fillId="0" borderId="7" xfId="0" applyBorder="1"/>
    <xf numFmtId="0" fontId="2" fillId="0" borderId="7" xfId="0" applyFont="1" applyFill="1" applyBorder="1" applyAlignment="1">
      <alignment horizontal="center"/>
    </xf>
    <xf numFmtId="164" fontId="0" fillId="0" borderId="7" xfId="1" applyNumberFormat="1" applyFont="1" applyBorder="1"/>
    <xf numFmtId="164" fontId="6" fillId="0" borderId="7" xfId="1" applyNumberFormat="1" applyFont="1" applyBorder="1"/>
    <xf numFmtId="164" fontId="0" fillId="0" borderId="7" xfId="0" applyNumberFormat="1" applyBorder="1"/>
    <xf numFmtId="0" fontId="8" fillId="7" borderId="7" xfId="0" applyFont="1" applyFill="1" applyBorder="1"/>
    <xf numFmtId="0" fontId="8" fillId="6" borderId="7" xfId="0" applyFont="1" applyFill="1" applyBorder="1"/>
    <xf numFmtId="0" fontId="8" fillId="4" borderId="7" xfId="0" applyFont="1" applyFill="1" applyBorder="1"/>
    <xf numFmtId="0" fontId="8" fillId="6" borderId="0" xfId="0" applyFont="1" applyFill="1" applyBorder="1"/>
    <xf numFmtId="164" fontId="5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Border="1"/>
    <xf numFmtId="165" fontId="0" fillId="0" borderId="0" xfId="3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  <color rgb="FFFFFF66"/>
      <color rgb="FF33CC33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R213"/>
  <sheetViews>
    <sheetView tabSelected="1" topLeftCell="A150" zoomScale="85" zoomScaleNormal="85" workbookViewId="0">
      <selection sqref="A1:R203"/>
    </sheetView>
  </sheetViews>
  <sheetFormatPr defaultRowHeight="15"/>
  <cols>
    <col min="1" max="1" width="1.42578125" customWidth="1"/>
    <col min="2" max="2" width="3.7109375" customWidth="1"/>
    <col min="3" max="3" width="36.28515625" customWidth="1"/>
    <col min="4" max="4" width="9.42578125" customWidth="1"/>
    <col min="5" max="5" width="10.28515625" customWidth="1"/>
    <col min="6" max="6" width="7.7109375" customWidth="1"/>
    <col min="7" max="7" width="5.42578125" style="2" customWidth="1"/>
    <col min="8" max="8" width="8.85546875" style="2" customWidth="1"/>
    <col min="9" max="9" width="11.140625" style="2" customWidth="1"/>
    <col min="10" max="10" width="6.140625" hidden="1" customWidth="1"/>
    <col min="11" max="11" width="5.7109375" style="24" customWidth="1"/>
    <col min="12" max="12" width="8.7109375" style="2" customWidth="1"/>
    <col min="13" max="13" width="1.5703125" customWidth="1"/>
    <col min="14" max="14" width="14.28515625" customWidth="1"/>
    <col min="15" max="15" width="1.7109375" customWidth="1"/>
    <col min="16" max="16" width="10.28515625" style="55" customWidth="1"/>
    <col min="17" max="17" width="2.140625" customWidth="1"/>
    <col min="18" max="18" width="12.42578125" customWidth="1"/>
    <col min="19" max="19" width="2.85546875" customWidth="1"/>
    <col min="20" max="20" width="12.5703125" style="63" hidden="1" customWidth="1"/>
    <col min="21" max="21" width="27.28515625" style="63" hidden="1" customWidth="1"/>
    <col min="22" max="22" width="1.28515625" style="63" hidden="1" customWidth="1"/>
    <col min="23" max="23" width="4.7109375" style="28" customWidth="1"/>
    <col min="24" max="24" width="12.140625" style="2" customWidth="1"/>
    <col min="25" max="25" width="16.140625" style="2" customWidth="1"/>
    <col min="26" max="26" width="2.85546875" style="23" customWidth="1"/>
    <col min="27" max="27" width="4.7109375" style="28" customWidth="1"/>
    <col min="28" max="28" width="12.42578125" style="2" customWidth="1"/>
    <col min="29" max="29" width="16.140625" style="2" customWidth="1"/>
    <col min="30" max="30" width="3.140625" style="23" customWidth="1"/>
    <col min="31" max="31" width="4.7109375" style="24" customWidth="1"/>
    <col min="32" max="32" width="12.28515625" style="2" customWidth="1"/>
    <col min="33" max="33" width="16.140625" style="2" customWidth="1"/>
    <col min="34" max="34" width="3.140625" style="23" customWidth="1"/>
    <col min="35" max="35" width="4.7109375" style="7" customWidth="1"/>
    <col min="36" max="36" width="12.140625" style="2" customWidth="1"/>
    <col min="37" max="37" width="16" style="2" customWidth="1"/>
    <col min="38" max="38" width="2.5703125" style="23" customWidth="1"/>
    <col min="39" max="43" width="9.140625" customWidth="1"/>
  </cols>
  <sheetData>
    <row r="1" spans="2:44" ht="21">
      <c r="B1" s="8" t="s">
        <v>0</v>
      </c>
      <c r="R1" s="26" t="s">
        <v>48</v>
      </c>
      <c r="AG1" s="26" t="s">
        <v>48</v>
      </c>
    </row>
    <row r="2" spans="2:44" ht="21">
      <c r="B2" s="8" t="s">
        <v>10</v>
      </c>
      <c r="R2" s="52" t="s">
        <v>222</v>
      </c>
      <c r="AG2" s="26" t="s">
        <v>248</v>
      </c>
    </row>
    <row r="3" spans="2:44">
      <c r="B3" t="s">
        <v>1</v>
      </c>
      <c r="K3" s="47" t="s">
        <v>53</v>
      </c>
      <c r="N3" s="42" t="s">
        <v>176</v>
      </c>
      <c r="O3" s="43"/>
      <c r="P3" s="56"/>
      <c r="Q3" s="43"/>
      <c r="R3" s="46">
        <f>Y10</f>
        <v>34087772.233442396</v>
      </c>
    </row>
    <row r="4" spans="2:44">
      <c r="B4" t="s">
        <v>52</v>
      </c>
      <c r="K4" s="47" t="s">
        <v>55</v>
      </c>
      <c r="N4" s="44" t="s">
        <v>106</v>
      </c>
      <c r="O4" s="43"/>
      <c r="P4" s="56"/>
      <c r="Q4" s="43"/>
      <c r="R4" s="46">
        <f>AC10</f>
        <v>18093775.890487645</v>
      </c>
      <c r="T4" s="63" t="s">
        <v>233</v>
      </c>
    </row>
    <row r="5" spans="2:44">
      <c r="B5" t="s">
        <v>249</v>
      </c>
      <c r="K5" s="47" t="s">
        <v>56</v>
      </c>
      <c r="N5" s="45" t="s">
        <v>245</v>
      </c>
      <c r="O5" s="43"/>
      <c r="P5" s="56"/>
      <c r="Q5" s="43"/>
      <c r="R5" s="46">
        <f>AG10</f>
        <v>11135553.989304703</v>
      </c>
      <c r="T5" s="66"/>
      <c r="U5" s="66"/>
    </row>
    <row r="6" spans="2:44">
      <c r="K6" s="71" t="s">
        <v>225</v>
      </c>
      <c r="N6" s="70" t="s">
        <v>227</v>
      </c>
      <c r="O6" s="43"/>
      <c r="P6" s="56"/>
      <c r="Q6" s="43"/>
      <c r="R6" s="46">
        <f>AK10</f>
        <v>1951726.0785460949</v>
      </c>
      <c r="T6" s="87"/>
    </row>
    <row r="7" spans="2:44">
      <c r="X7" s="3" t="s">
        <v>177</v>
      </c>
      <c r="AB7" s="3" t="s">
        <v>54</v>
      </c>
      <c r="AF7" s="3" t="s">
        <v>246</v>
      </c>
      <c r="AJ7" s="3" t="s">
        <v>226</v>
      </c>
    </row>
    <row r="8" spans="2:44">
      <c r="B8" s="10"/>
      <c r="C8" s="10" t="s">
        <v>7</v>
      </c>
      <c r="D8" s="50" t="s">
        <v>65</v>
      </c>
      <c r="E8" s="51" t="s">
        <v>66</v>
      </c>
      <c r="F8" s="49" t="s">
        <v>149</v>
      </c>
      <c r="G8" s="13" t="s">
        <v>121</v>
      </c>
      <c r="H8" s="13" t="s">
        <v>11</v>
      </c>
      <c r="I8" s="14" t="s">
        <v>23</v>
      </c>
      <c r="J8" s="15"/>
      <c r="K8" s="15" t="s">
        <v>118</v>
      </c>
      <c r="L8" s="16" t="s">
        <v>119</v>
      </c>
      <c r="M8" s="16"/>
      <c r="N8" s="18" t="s">
        <v>147</v>
      </c>
      <c r="O8" s="49"/>
      <c r="P8" s="61" t="s">
        <v>44</v>
      </c>
      <c r="Q8" s="49"/>
      <c r="R8" s="62" t="s">
        <v>148</v>
      </c>
      <c r="T8" s="64" t="s">
        <v>234</v>
      </c>
      <c r="U8" s="64"/>
      <c r="V8" s="65"/>
      <c r="W8" s="29"/>
      <c r="X8" s="30" t="s">
        <v>45</v>
      </c>
      <c r="Y8" s="31" t="s">
        <v>46</v>
      </c>
      <c r="Z8" s="25"/>
      <c r="AA8" s="32"/>
      <c r="AB8" s="33" t="s">
        <v>45</v>
      </c>
      <c r="AC8" s="33" t="s">
        <v>46</v>
      </c>
      <c r="AD8" s="25"/>
      <c r="AE8" s="34"/>
      <c r="AF8" s="35" t="s">
        <v>45</v>
      </c>
      <c r="AG8" s="35" t="s">
        <v>46</v>
      </c>
      <c r="AH8" s="25"/>
      <c r="AI8" s="69"/>
      <c r="AJ8" s="68" t="s">
        <v>45</v>
      </c>
      <c r="AK8" s="68" t="s">
        <v>46</v>
      </c>
      <c r="AL8" s="22"/>
    </row>
    <row r="9" spans="2:44" ht="5.25" customHeight="1" thickBot="1"/>
    <row r="10" spans="2:44" ht="15.75" thickBot="1">
      <c r="L10" s="9"/>
      <c r="P10" s="58">
        <f>N161/I161</f>
        <v>232.6933928857006</v>
      </c>
      <c r="R10" s="20">
        <f>R202</f>
        <v>65268828.191780761</v>
      </c>
      <c r="W10" s="28" t="s">
        <v>53</v>
      </c>
      <c r="X10" s="2" t="s">
        <v>53</v>
      </c>
      <c r="Y10" s="4">
        <f>Y202</f>
        <v>34087772.233442396</v>
      </c>
      <c r="AA10" s="28" t="s">
        <v>55</v>
      </c>
      <c r="AB10" s="2" t="s">
        <v>55</v>
      </c>
      <c r="AC10" s="4">
        <f>AC202</f>
        <v>18093775.890487645</v>
      </c>
      <c r="AE10" s="24" t="s">
        <v>56</v>
      </c>
      <c r="AF10" s="2" t="s">
        <v>56</v>
      </c>
      <c r="AG10" s="4">
        <f>AG202</f>
        <v>11135553.989304703</v>
      </c>
      <c r="AI10" s="24" t="s">
        <v>225</v>
      </c>
      <c r="AJ10" s="2" t="s">
        <v>225</v>
      </c>
      <c r="AK10" s="4">
        <f>AK202</f>
        <v>1951726.0785460949</v>
      </c>
    </row>
    <row r="11" spans="2:44" ht="5.25" customHeight="1"/>
    <row r="12" spans="2:44" ht="5.25" customHeight="1">
      <c r="C12" s="5"/>
      <c r="D12" s="5"/>
      <c r="E12" s="5"/>
      <c r="F12" s="5"/>
      <c r="G12" s="6"/>
      <c r="H12" s="6"/>
      <c r="I12" s="6"/>
      <c r="J12" s="5"/>
      <c r="K12" s="36"/>
      <c r="L12" s="6"/>
      <c r="M12" s="5"/>
      <c r="N12" s="5"/>
      <c r="O12" s="5"/>
      <c r="P12" s="59"/>
    </row>
    <row r="13" spans="2:44">
      <c r="C13" s="73" t="s">
        <v>176</v>
      </c>
      <c r="D13" s="74"/>
      <c r="E13" s="74"/>
      <c r="F13" s="74"/>
      <c r="G13" s="74"/>
      <c r="H13" s="74"/>
      <c r="I13" s="74"/>
      <c r="J13" s="75"/>
      <c r="K13" s="76"/>
      <c r="L13" s="77"/>
      <c r="M13" s="75"/>
      <c r="N13" s="77"/>
      <c r="O13" s="75"/>
      <c r="P13" s="78"/>
      <c r="Q13" s="75"/>
      <c r="R13" s="79"/>
    </row>
    <row r="14" spans="2:44">
      <c r="B14" s="7"/>
      <c r="C14" s="37" t="s">
        <v>251</v>
      </c>
      <c r="D14" s="38">
        <v>6750</v>
      </c>
      <c r="E14" s="38" t="s">
        <v>17</v>
      </c>
      <c r="F14" s="38"/>
      <c r="G14" s="38">
        <v>1</v>
      </c>
      <c r="H14" s="38">
        <v>10450</v>
      </c>
      <c r="I14" s="38">
        <f>H14*G14</f>
        <v>10450</v>
      </c>
      <c r="J14" t="s">
        <v>11</v>
      </c>
      <c r="K14" s="28" t="s">
        <v>53</v>
      </c>
      <c r="L14" s="2">
        <f>N14/I14</f>
        <v>393.3492822966507</v>
      </c>
      <c r="N14" s="2">
        <f>(I14*290)+(D14*160)</f>
        <v>4110500</v>
      </c>
      <c r="P14" s="55">
        <f t="shared" ref="P14:P47" si="0">(($I14/$E$161)-$I14)*P$10</f>
        <v>899375.90140685532</v>
      </c>
      <c r="R14" s="19">
        <f>P14+N14</f>
        <v>5009875.9014068553</v>
      </c>
      <c r="W14" s="28" t="str">
        <f>K14</f>
        <v>B</v>
      </c>
      <c r="X14" s="2">
        <f t="shared" ref="X14:X47" si="1">IF($W14=X$10,$I14,0)</f>
        <v>10450</v>
      </c>
      <c r="Y14" s="2">
        <f t="shared" ref="Y14:Y21" si="2">IF($W14=X$10,$R14,0)</f>
        <v>5009875.9014068553</v>
      </c>
      <c r="Z14" s="2"/>
      <c r="AA14" s="28" t="str">
        <f>K14</f>
        <v>B</v>
      </c>
      <c r="AB14" s="2">
        <f t="shared" ref="AB14:AB47" si="3">IF($AA14=AB$10,$I14,0)</f>
        <v>0</v>
      </c>
      <c r="AC14" s="2">
        <f t="shared" ref="AC14:AC21" si="4">IF($AA14=AB$10,$R14,0)</f>
        <v>0</v>
      </c>
      <c r="AD14" s="2"/>
      <c r="AE14" s="24" t="str">
        <f>K14</f>
        <v>B</v>
      </c>
      <c r="AF14" s="2">
        <f t="shared" ref="AF14:AF47" si="5">IF($AE14=AF$10,$I14,0)</f>
        <v>0</v>
      </c>
      <c r="AG14" s="2">
        <f t="shared" ref="AG14:AG21" si="6">IF($AE14=AF$10,$R14,0)</f>
        <v>0</v>
      </c>
      <c r="AH14" s="2"/>
      <c r="AI14" s="24" t="str">
        <f>K14</f>
        <v>B</v>
      </c>
      <c r="AJ14" s="2">
        <f t="shared" ref="AJ14:AJ47" si="7">IF($AI14=AJ$10,$I14,0)</f>
        <v>0</v>
      </c>
      <c r="AK14" s="2">
        <f t="shared" ref="AK14:AK21" si="8">IF($AI14=AJ$10,$R14,0)</f>
        <v>0</v>
      </c>
      <c r="AL14" s="2"/>
      <c r="AR14" t="s">
        <v>49</v>
      </c>
    </row>
    <row r="15" spans="2:44">
      <c r="B15" s="7"/>
      <c r="C15" s="37" t="s">
        <v>252</v>
      </c>
      <c r="D15" s="38">
        <v>5750</v>
      </c>
      <c r="E15" s="38" t="s">
        <v>17</v>
      </c>
      <c r="F15" s="38"/>
      <c r="G15" s="38">
        <v>1</v>
      </c>
      <c r="H15" s="38">
        <v>10000</v>
      </c>
      <c r="I15" s="38">
        <f t="shared" ref="I15:I46" si="9">H15*G15</f>
        <v>10000</v>
      </c>
      <c r="J15" t="s">
        <v>11</v>
      </c>
      <c r="K15" s="28" t="s">
        <v>53</v>
      </c>
      <c r="L15" s="2">
        <f t="shared" ref="L15:L16" si="10">N15/I15</f>
        <v>387.75</v>
      </c>
      <c r="N15" s="2">
        <f>(I15*290)+(D15*170)</f>
        <v>3877500</v>
      </c>
      <c r="P15" s="55">
        <f t="shared" si="0"/>
        <v>860646.79560464609</v>
      </c>
      <c r="R15" s="19">
        <f t="shared" ref="R15:R16" si="11">P15+N15</f>
        <v>4738146.7956046462</v>
      </c>
      <c r="W15" s="28" t="str">
        <f t="shared" ref="W15:W46" si="12">K15</f>
        <v>B</v>
      </c>
      <c r="X15" s="2">
        <f t="shared" si="1"/>
        <v>10000</v>
      </c>
      <c r="Y15" s="2">
        <f t="shared" si="2"/>
        <v>4738146.7956046462</v>
      </c>
      <c r="AA15" s="28" t="str">
        <f t="shared" ref="AA15:AA47" si="13">K15</f>
        <v>B</v>
      </c>
      <c r="AB15" s="2">
        <f t="shared" si="3"/>
        <v>0</v>
      </c>
      <c r="AC15" s="2">
        <f t="shared" si="4"/>
        <v>0</v>
      </c>
      <c r="AE15" s="24" t="str">
        <f t="shared" ref="AE15:AE47" si="14">K15</f>
        <v>B</v>
      </c>
      <c r="AF15" s="2">
        <f t="shared" si="5"/>
        <v>0</v>
      </c>
      <c r="AG15" s="2">
        <f t="shared" si="6"/>
        <v>0</v>
      </c>
      <c r="AI15" s="24" t="str">
        <f t="shared" ref="AI15:AI47" si="15">K15</f>
        <v>B</v>
      </c>
      <c r="AJ15" s="2">
        <f t="shared" si="7"/>
        <v>0</v>
      </c>
      <c r="AK15" s="2">
        <f t="shared" si="8"/>
        <v>0</v>
      </c>
      <c r="AR15" t="s">
        <v>50</v>
      </c>
    </row>
    <row r="16" spans="2:44">
      <c r="B16" s="7"/>
      <c r="C16" s="37" t="s">
        <v>5</v>
      </c>
      <c r="D16" s="38">
        <v>16</v>
      </c>
      <c r="E16" s="38" t="s">
        <v>18</v>
      </c>
      <c r="F16" s="38"/>
      <c r="G16" s="38">
        <v>1</v>
      </c>
      <c r="H16" s="38">
        <v>600</v>
      </c>
      <c r="I16" s="38">
        <f t="shared" si="9"/>
        <v>600</v>
      </c>
      <c r="J16" t="s">
        <v>11</v>
      </c>
      <c r="K16" s="28" t="s">
        <v>53</v>
      </c>
      <c r="L16" s="2">
        <f t="shared" si="10"/>
        <v>394</v>
      </c>
      <c r="N16" s="2">
        <f>(I16*290)+(3900*D16)</f>
        <v>236400</v>
      </c>
      <c r="P16" s="55">
        <f t="shared" si="0"/>
        <v>51638.807736278781</v>
      </c>
      <c r="R16" s="19">
        <f t="shared" si="11"/>
        <v>288038.8077362788</v>
      </c>
      <c r="W16" s="28" t="str">
        <f t="shared" si="12"/>
        <v>B</v>
      </c>
      <c r="X16" s="2">
        <f t="shared" si="1"/>
        <v>600</v>
      </c>
      <c r="Y16" s="2">
        <f t="shared" si="2"/>
        <v>288038.8077362788</v>
      </c>
      <c r="AA16" s="28" t="str">
        <f t="shared" si="13"/>
        <v>B</v>
      </c>
      <c r="AB16" s="2">
        <f t="shared" si="3"/>
        <v>0</v>
      </c>
      <c r="AC16" s="2">
        <f t="shared" si="4"/>
        <v>0</v>
      </c>
      <c r="AE16" s="24" t="str">
        <f t="shared" si="14"/>
        <v>B</v>
      </c>
      <c r="AF16" s="2">
        <f t="shared" si="5"/>
        <v>0</v>
      </c>
      <c r="AG16" s="2">
        <f t="shared" si="6"/>
        <v>0</v>
      </c>
      <c r="AI16" s="24" t="str">
        <f t="shared" si="15"/>
        <v>B</v>
      </c>
      <c r="AJ16" s="2">
        <f t="shared" si="7"/>
        <v>0</v>
      </c>
      <c r="AK16" s="2">
        <f t="shared" si="8"/>
        <v>0</v>
      </c>
    </row>
    <row r="17" spans="2:37">
      <c r="B17" s="7"/>
      <c r="C17" s="37" t="s">
        <v>5</v>
      </c>
      <c r="D17" s="38">
        <v>8</v>
      </c>
      <c r="E17" s="38" t="s">
        <v>18</v>
      </c>
      <c r="F17" s="38"/>
      <c r="G17" s="38">
        <v>1</v>
      </c>
      <c r="H17" s="38">
        <v>300</v>
      </c>
      <c r="I17" s="38">
        <f t="shared" ref="I17" si="16">H17*G17</f>
        <v>300</v>
      </c>
      <c r="J17" t="s">
        <v>11</v>
      </c>
      <c r="K17" s="28" t="s">
        <v>53</v>
      </c>
      <c r="L17" s="2">
        <f t="shared" ref="L17" si="17">N17/I17</f>
        <v>394</v>
      </c>
      <c r="N17" s="2">
        <f>(I17*290)+(3900*D17)</f>
        <v>118200</v>
      </c>
      <c r="P17" s="55">
        <f t="shared" si="0"/>
        <v>25819.40386813939</v>
      </c>
      <c r="R17" s="19">
        <f t="shared" ref="R17" si="18">P17+N17</f>
        <v>144019.4038681394</v>
      </c>
      <c r="W17" s="28" t="str">
        <f t="shared" ref="W17" si="19">K17</f>
        <v>B</v>
      </c>
      <c r="X17" s="2">
        <f t="shared" si="1"/>
        <v>300</v>
      </c>
      <c r="Y17" s="2">
        <f t="shared" ref="Y17" si="20">IF($W17=X$10,$R17,0)</f>
        <v>144019.4038681394</v>
      </c>
      <c r="AA17" s="28" t="str">
        <f t="shared" ref="AA17" si="21">K17</f>
        <v>B</v>
      </c>
      <c r="AB17" s="2">
        <f t="shared" si="3"/>
        <v>0</v>
      </c>
      <c r="AC17" s="2">
        <f t="shared" ref="AC17" si="22">IF($AA17=AB$10,$R17,0)</f>
        <v>0</v>
      </c>
      <c r="AE17" s="24" t="str">
        <f t="shared" ref="AE17" si="23">K17</f>
        <v>B</v>
      </c>
      <c r="AF17" s="2">
        <f t="shared" si="5"/>
        <v>0</v>
      </c>
      <c r="AG17" s="2">
        <f t="shared" ref="AG17" si="24">IF($AE17=AF$10,$R17,0)</f>
        <v>0</v>
      </c>
      <c r="AI17" s="24" t="str">
        <f t="shared" ref="AI17" si="25">K17</f>
        <v>B</v>
      </c>
      <c r="AJ17" s="2">
        <f t="shared" si="7"/>
        <v>0</v>
      </c>
      <c r="AK17" s="2">
        <f t="shared" ref="AK17" si="26">IF($AI17=AJ$10,$R17,0)</f>
        <v>0</v>
      </c>
    </row>
    <row r="18" spans="2:37">
      <c r="B18" s="7"/>
      <c r="C18" s="37" t="s">
        <v>12</v>
      </c>
      <c r="D18" s="38"/>
      <c r="E18" s="38"/>
      <c r="F18" s="38"/>
      <c r="G18" s="38">
        <v>1</v>
      </c>
      <c r="H18" s="38">
        <v>2500</v>
      </c>
      <c r="I18" s="38">
        <f t="shared" si="9"/>
        <v>2500</v>
      </c>
      <c r="J18" t="s">
        <v>11</v>
      </c>
      <c r="K18" s="28" t="s">
        <v>53</v>
      </c>
      <c r="L18" s="2">
        <v>225</v>
      </c>
      <c r="N18" s="2">
        <f t="shared" ref="N18:N47" si="27">L18*I18</f>
        <v>562500</v>
      </c>
      <c r="P18" s="55">
        <f t="shared" si="0"/>
        <v>215161.69890116152</v>
      </c>
      <c r="R18" s="19">
        <f t="shared" ref="R18:R23" si="28">P18+N18</f>
        <v>777661.69890116155</v>
      </c>
      <c r="W18" s="28" t="str">
        <f t="shared" si="12"/>
        <v>B</v>
      </c>
      <c r="X18" s="2">
        <f t="shared" si="1"/>
        <v>2500</v>
      </c>
      <c r="Y18" s="2">
        <f t="shared" si="2"/>
        <v>777661.69890116155</v>
      </c>
      <c r="AA18" s="28" t="str">
        <f t="shared" si="13"/>
        <v>B</v>
      </c>
      <c r="AB18" s="2">
        <f t="shared" si="3"/>
        <v>0</v>
      </c>
      <c r="AC18" s="2">
        <f t="shared" si="4"/>
        <v>0</v>
      </c>
      <c r="AE18" s="24" t="str">
        <f t="shared" si="14"/>
        <v>B</v>
      </c>
      <c r="AF18" s="2">
        <f t="shared" si="5"/>
        <v>0</v>
      </c>
      <c r="AG18" s="2">
        <f t="shared" si="6"/>
        <v>0</v>
      </c>
      <c r="AI18" s="24" t="str">
        <f t="shared" si="15"/>
        <v>B</v>
      </c>
      <c r="AJ18" s="2">
        <f t="shared" si="7"/>
        <v>0</v>
      </c>
      <c r="AK18" s="2">
        <f t="shared" si="8"/>
        <v>0</v>
      </c>
    </row>
    <row r="19" spans="2:37">
      <c r="B19" s="7"/>
      <c r="C19" s="37" t="s">
        <v>99</v>
      </c>
      <c r="D19" s="38"/>
      <c r="E19" s="38"/>
      <c r="F19" s="38"/>
      <c r="G19" s="38">
        <v>1</v>
      </c>
      <c r="H19" s="38">
        <v>900</v>
      </c>
      <c r="I19" s="38">
        <f t="shared" si="9"/>
        <v>900</v>
      </c>
      <c r="J19" t="s">
        <v>11</v>
      </c>
      <c r="K19" s="28" t="s">
        <v>53</v>
      </c>
      <c r="L19" s="2">
        <v>210</v>
      </c>
      <c r="N19" s="2">
        <f t="shared" si="27"/>
        <v>189000</v>
      </c>
      <c r="P19" s="55">
        <f t="shared" si="0"/>
        <v>77458.211604418146</v>
      </c>
      <c r="R19" s="19">
        <f t="shared" si="28"/>
        <v>266458.21160441812</v>
      </c>
      <c r="W19" s="28" t="str">
        <f t="shared" si="12"/>
        <v>B</v>
      </c>
      <c r="X19" s="2">
        <f t="shared" si="1"/>
        <v>900</v>
      </c>
      <c r="Y19" s="2">
        <f t="shared" si="2"/>
        <v>266458.21160441812</v>
      </c>
      <c r="AA19" s="28" t="str">
        <f t="shared" si="13"/>
        <v>B</v>
      </c>
      <c r="AB19" s="2">
        <f t="shared" si="3"/>
        <v>0</v>
      </c>
      <c r="AC19" s="2">
        <f t="shared" si="4"/>
        <v>0</v>
      </c>
      <c r="AE19" s="24" t="str">
        <f t="shared" si="14"/>
        <v>B</v>
      </c>
      <c r="AF19" s="2">
        <f t="shared" si="5"/>
        <v>0</v>
      </c>
      <c r="AG19" s="2">
        <f t="shared" si="6"/>
        <v>0</v>
      </c>
      <c r="AI19" s="24" t="str">
        <f t="shared" si="15"/>
        <v>B</v>
      </c>
      <c r="AJ19" s="2">
        <f t="shared" si="7"/>
        <v>0</v>
      </c>
      <c r="AK19" s="2">
        <f t="shared" si="8"/>
        <v>0</v>
      </c>
    </row>
    <row r="20" spans="2:37">
      <c r="B20" s="7" t="s">
        <v>217</v>
      </c>
      <c r="C20" s="37" t="s">
        <v>182</v>
      </c>
      <c r="D20" s="38"/>
      <c r="E20" s="38"/>
      <c r="F20" s="38"/>
      <c r="G20" s="38">
        <v>1</v>
      </c>
      <c r="H20" s="38">
        <v>120</v>
      </c>
      <c r="I20" s="38">
        <f t="shared" si="9"/>
        <v>120</v>
      </c>
      <c r="J20" t="s">
        <v>11</v>
      </c>
      <c r="K20" s="28" t="s">
        <v>53</v>
      </c>
      <c r="L20" s="2">
        <v>220</v>
      </c>
      <c r="N20" s="2">
        <f t="shared" si="27"/>
        <v>26400</v>
      </c>
      <c r="P20" s="55">
        <f t="shared" si="0"/>
        <v>10327.761547255757</v>
      </c>
      <c r="R20" s="19">
        <f t="shared" si="28"/>
        <v>36727.761547255759</v>
      </c>
      <c r="W20" s="28" t="str">
        <f t="shared" si="12"/>
        <v>B</v>
      </c>
      <c r="X20" s="2">
        <f t="shared" si="1"/>
        <v>120</v>
      </c>
      <c r="Y20" s="2">
        <f t="shared" si="2"/>
        <v>36727.761547255759</v>
      </c>
      <c r="AA20" s="28" t="str">
        <f t="shared" si="13"/>
        <v>B</v>
      </c>
      <c r="AB20" s="2">
        <f t="shared" si="3"/>
        <v>0</v>
      </c>
      <c r="AC20" s="2">
        <f t="shared" si="4"/>
        <v>0</v>
      </c>
      <c r="AE20" s="24" t="str">
        <f t="shared" si="14"/>
        <v>B</v>
      </c>
      <c r="AF20" s="2">
        <f t="shared" si="5"/>
        <v>0</v>
      </c>
      <c r="AG20" s="2">
        <f t="shared" si="6"/>
        <v>0</v>
      </c>
      <c r="AI20" s="24" t="str">
        <f t="shared" si="15"/>
        <v>B</v>
      </c>
      <c r="AJ20" s="2">
        <f t="shared" si="7"/>
        <v>0</v>
      </c>
      <c r="AK20" s="2">
        <f t="shared" si="8"/>
        <v>0</v>
      </c>
    </row>
    <row r="21" spans="2:37">
      <c r="B21" s="7" t="s">
        <v>217</v>
      </c>
      <c r="C21" s="37" t="s">
        <v>183</v>
      </c>
      <c r="D21" s="38"/>
      <c r="E21" s="38"/>
      <c r="F21" s="38"/>
      <c r="G21" s="38">
        <v>1</v>
      </c>
      <c r="H21" s="38">
        <v>120</v>
      </c>
      <c r="I21" s="38">
        <f t="shared" si="9"/>
        <v>120</v>
      </c>
      <c r="J21" t="s">
        <v>11</v>
      </c>
      <c r="K21" s="28" t="s">
        <v>53</v>
      </c>
      <c r="L21" s="2">
        <v>220</v>
      </c>
      <c r="N21" s="2">
        <f t="shared" si="27"/>
        <v>26400</v>
      </c>
      <c r="P21" s="55">
        <f t="shared" si="0"/>
        <v>10327.761547255757</v>
      </c>
      <c r="R21" s="19">
        <f t="shared" si="28"/>
        <v>36727.761547255759</v>
      </c>
      <c r="W21" s="28" t="str">
        <f t="shared" si="12"/>
        <v>B</v>
      </c>
      <c r="X21" s="2">
        <f t="shared" si="1"/>
        <v>120</v>
      </c>
      <c r="Y21" s="2">
        <f t="shared" si="2"/>
        <v>36727.761547255759</v>
      </c>
      <c r="AA21" s="28" t="str">
        <f t="shared" si="13"/>
        <v>B</v>
      </c>
      <c r="AB21" s="2">
        <f t="shared" si="3"/>
        <v>0</v>
      </c>
      <c r="AC21" s="2">
        <f t="shared" si="4"/>
        <v>0</v>
      </c>
      <c r="AE21" s="24" t="str">
        <f t="shared" si="14"/>
        <v>B</v>
      </c>
      <c r="AF21" s="2">
        <f t="shared" si="5"/>
        <v>0</v>
      </c>
      <c r="AG21" s="2">
        <f t="shared" si="6"/>
        <v>0</v>
      </c>
      <c r="AI21" s="24" t="str">
        <f t="shared" si="15"/>
        <v>B</v>
      </c>
      <c r="AJ21" s="2">
        <f t="shared" si="7"/>
        <v>0</v>
      </c>
      <c r="AK21" s="2">
        <f t="shared" si="8"/>
        <v>0</v>
      </c>
    </row>
    <row r="22" spans="2:37">
      <c r="B22" s="7" t="s">
        <v>217</v>
      </c>
      <c r="C22" s="37" t="s">
        <v>181</v>
      </c>
      <c r="D22" s="38"/>
      <c r="E22" s="38"/>
      <c r="F22" s="38"/>
      <c r="G22" s="38">
        <v>1</v>
      </c>
      <c r="H22" s="38">
        <v>120</v>
      </c>
      <c r="I22" s="38">
        <f t="shared" ref="I22" si="29">H22*G22</f>
        <v>120</v>
      </c>
      <c r="J22" t="s">
        <v>11</v>
      </c>
      <c r="K22" s="28" t="s">
        <v>53</v>
      </c>
      <c r="L22" s="2">
        <v>220</v>
      </c>
      <c r="N22" s="2">
        <f t="shared" ref="N22" si="30">L22*I22</f>
        <v>26400</v>
      </c>
      <c r="P22" s="55">
        <f t="shared" si="0"/>
        <v>10327.761547255757</v>
      </c>
      <c r="R22" s="19">
        <f t="shared" ref="R22" si="31">P22+N22</f>
        <v>36727.761547255759</v>
      </c>
      <c r="W22" s="28" t="str">
        <f t="shared" ref="W22" si="32">K22</f>
        <v>B</v>
      </c>
      <c r="X22" s="2">
        <f t="shared" si="1"/>
        <v>120</v>
      </c>
      <c r="Y22" s="2">
        <f t="shared" ref="Y22" si="33">IF($W22=X$10,$R22,0)</f>
        <v>36727.761547255759</v>
      </c>
      <c r="AA22" s="28" t="str">
        <f t="shared" ref="AA22" si="34">K22</f>
        <v>B</v>
      </c>
      <c r="AB22" s="2">
        <f t="shared" si="3"/>
        <v>0</v>
      </c>
      <c r="AC22" s="2">
        <f t="shared" ref="AC22" si="35">IF($AA22=AB$10,$R22,0)</f>
        <v>0</v>
      </c>
      <c r="AE22" s="24" t="str">
        <f t="shared" si="14"/>
        <v>B</v>
      </c>
      <c r="AF22" s="2">
        <f t="shared" si="5"/>
        <v>0</v>
      </c>
      <c r="AG22" s="2">
        <f t="shared" ref="AG22" si="36">IF($AE22=AF$10,$R22,0)</f>
        <v>0</v>
      </c>
      <c r="AI22" s="24" t="str">
        <f t="shared" si="15"/>
        <v>B</v>
      </c>
      <c r="AJ22" s="2">
        <f t="shared" si="7"/>
        <v>0</v>
      </c>
      <c r="AK22" s="2">
        <f t="shared" ref="AK22" si="37">IF($AI22=AJ$10,$R22,0)</f>
        <v>0</v>
      </c>
    </row>
    <row r="23" spans="2:37">
      <c r="B23" s="7"/>
      <c r="C23" s="37" t="s">
        <v>6</v>
      </c>
      <c r="D23" s="38"/>
      <c r="E23" s="38"/>
      <c r="F23" s="38"/>
      <c r="G23" s="38">
        <v>1</v>
      </c>
      <c r="H23" s="38">
        <v>150</v>
      </c>
      <c r="I23" s="38">
        <f t="shared" si="9"/>
        <v>150</v>
      </c>
      <c r="J23" t="s">
        <v>11</v>
      </c>
      <c r="K23" s="28" t="s">
        <v>53</v>
      </c>
      <c r="L23" s="2">
        <v>235</v>
      </c>
      <c r="N23" s="2">
        <f t="shared" si="27"/>
        <v>35250</v>
      </c>
      <c r="P23" s="55">
        <f t="shared" si="0"/>
        <v>12909.701934069695</v>
      </c>
      <c r="R23" s="19">
        <f t="shared" si="28"/>
        <v>48159.701934069693</v>
      </c>
      <c r="W23" s="28" t="str">
        <f t="shared" si="12"/>
        <v>B</v>
      </c>
      <c r="X23" s="2">
        <f t="shared" si="1"/>
        <v>150</v>
      </c>
      <c r="Y23" s="2">
        <f>IF($W23=X$10,$R23,0)</f>
        <v>48159.701934069693</v>
      </c>
      <c r="AA23" s="28" t="str">
        <f t="shared" si="13"/>
        <v>B</v>
      </c>
      <c r="AB23" s="2">
        <f t="shared" si="3"/>
        <v>0</v>
      </c>
      <c r="AC23" s="2">
        <f>IF($AA23=AB$10,$R23,0)</f>
        <v>0</v>
      </c>
      <c r="AE23" s="24" t="str">
        <f t="shared" si="14"/>
        <v>B</v>
      </c>
      <c r="AF23" s="2">
        <f t="shared" si="5"/>
        <v>0</v>
      </c>
      <c r="AG23" s="2">
        <f>IF($AE23=AF$10,$R23,0)</f>
        <v>0</v>
      </c>
      <c r="AI23" s="24" t="str">
        <f t="shared" si="15"/>
        <v>B</v>
      </c>
      <c r="AJ23" s="2">
        <f t="shared" si="7"/>
        <v>0</v>
      </c>
      <c r="AK23" s="2">
        <f>IF($AI23=AJ$10,$R23,0)</f>
        <v>0</v>
      </c>
    </row>
    <row r="24" spans="2:37">
      <c r="B24" s="7"/>
      <c r="C24" s="37" t="s">
        <v>21</v>
      </c>
      <c r="D24" s="38" t="s">
        <v>78</v>
      </c>
      <c r="E24" s="38" t="s">
        <v>117</v>
      </c>
      <c r="G24" s="38">
        <v>700</v>
      </c>
      <c r="H24" s="39">
        <v>6.25</v>
      </c>
      <c r="I24" s="38">
        <f t="shared" ref="I24:I25" si="38">H24*G24</f>
        <v>4375</v>
      </c>
      <c r="J24" t="s">
        <v>11</v>
      </c>
      <c r="K24" s="28" t="s">
        <v>53</v>
      </c>
      <c r="L24" s="2">
        <v>280</v>
      </c>
      <c r="N24" s="2">
        <f t="shared" ref="N24:N25" si="39">L24*I24</f>
        <v>1225000</v>
      </c>
      <c r="P24" s="55">
        <f t="shared" si="0"/>
        <v>376532.97307703277</v>
      </c>
      <c r="R24" s="19">
        <f t="shared" ref="R24:R25" si="40">P24+N24</f>
        <v>1601532.9730770327</v>
      </c>
      <c r="W24" s="28" t="str">
        <f t="shared" ref="W24:W25" si="41">K24</f>
        <v>B</v>
      </c>
      <c r="X24" s="2">
        <f t="shared" si="1"/>
        <v>4375</v>
      </c>
      <c r="Y24" s="2">
        <f t="shared" ref="Y24:Y25" si="42">IF($W24=X$10,$R24,0)</f>
        <v>1601532.9730770327</v>
      </c>
      <c r="AA24" s="28" t="str">
        <f t="shared" ref="AA24:AA25" si="43">K24</f>
        <v>B</v>
      </c>
      <c r="AB24" s="2">
        <f t="shared" si="3"/>
        <v>0</v>
      </c>
      <c r="AC24" s="2">
        <f t="shared" ref="AC24:AC25" si="44">IF($AA24=AB$10,$R24,0)</f>
        <v>0</v>
      </c>
      <c r="AE24" s="24" t="str">
        <f t="shared" si="14"/>
        <v>B</v>
      </c>
      <c r="AF24" s="2">
        <f t="shared" si="5"/>
        <v>0</v>
      </c>
      <c r="AG24" s="2">
        <f t="shared" ref="AG24:AG25" si="45">IF($AE24=AF$10,$R24,0)</f>
        <v>0</v>
      </c>
      <c r="AI24" s="24" t="str">
        <f t="shared" si="15"/>
        <v>B</v>
      </c>
      <c r="AJ24" s="2">
        <f t="shared" si="7"/>
        <v>0</v>
      </c>
      <c r="AK24" s="2">
        <f t="shared" ref="AK24:AK25" si="46">IF($AI24=AJ$10,$R24,0)</f>
        <v>0</v>
      </c>
    </row>
    <row r="25" spans="2:37">
      <c r="B25" s="7"/>
      <c r="C25" s="37" t="s">
        <v>20</v>
      </c>
      <c r="D25" s="38" t="s">
        <v>78</v>
      </c>
      <c r="E25" s="38" t="s">
        <v>117</v>
      </c>
      <c r="G25" s="38">
        <v>700</v>
      </c>
      <c r="H25" s="39">
        <v>6.25</v>
      </c>
      <c r="I25" s="38">
        <f t="shared" si="38"/>
        <v>4375</v>
      </c>
      <c r="J25" t="s">
        <v>11</v>
      </c>
      <c r="K25" s="28" t="s">
        <v>53</v>
      </c>
      <c r="L25" s="2">
        <v>280</v>
      </c>
      <c r="N25" s="2">
        <f t="shared" si="39"/>
        <v>1225000</v>
      </c>
      <c r="P25" s="55">
        <f t="shared" si="0"/>
        <v>376532.97307703277</v>
      </c>
      <c r="R25" s="19">
        <f t="shared" si="40"/>
        <v>1601532.9730770327</v>
      </c>
      <c r="W25" s="28" t="str">
        <f t="shared" si="41"/>
        <v>B</v>
      </c>
      <c r="X25" s="2">
        <f t="shared" si="1"/>
        <v>4375</v>
      </c>
      <c r="Y25" s="2">
        <f t="shared" si="42"/>
        <v>1601532.9730770327</v>
      </c>
      <c r="AA25" s="28" t="str">
        <f t="shared" si="43"/>
        <v>B</v>
      </c>
      <c r="AB25" s="2">
        <f t="shared" si="3"/>
        <v>0</v>
      </c>
      <c r="AC25" s="2">
        <f t="shared" si="44"/>
        <v>0</v>
      </c>
      <c r="AE25" s="24" t="str">
        <f t="shared" si="14"/>
        <v>B</v>
      </c>
      <c r="AF25" s="2">
        <f t="shared" si="5"/>
        <v>0</v>
      </c>
      <c r="AG25" s="2">
        <f t="shared" si="45"/>
        <v>0</v>
      </c>
      <c r="AI25" s="24" t="str">
        <f t="shared" si="15"/>
        <v>B</v>
      </c>
      <c r="AJ25" s="2">
        <f t="shared" si="7"/>
        <v>0</v>
      </c>
      <c r="AK25" s="2">
        <f t="shared" si="46"/>
        <v>0</v>
      </c>
    </row>
    <row r="26" spans="2:37">
      <c r="B26" s="7"/>
      <c r="C26" s="37" t="s">
        <v>22</v>
      </c>
      <c r="D26" s="38"/>
      <c r="E26" s="38"/>
      <c r="F26" s="38"/>
      <c r="G26" s="38">
        <v>2</v>
      </c>
      <c r="H26" s="38">
        <v>200</v>
      </c>
      <c r="I26" s="38">
        <f t="shared" si="9"/>
        <v>400</v>
      </c>
      <c r="J26" t="s">
        <v>11</v>
      </c>
      <c r="K26" s="28" t="s">
        <v>53</v>
      </c>
      <c r="L26" s="2">
        <v>250</v>
      </c>
      <c r="N26" s="2">
        <f t="shared" si="27"/>
        <v>100000</v>
      </c>
      <c r="P26" s="55">
        <f t="shared" si="0"/>
        <v>34425.871824185844</v>
      </c>
      <c r="R26" s="19">
        <f t="shared" ref="R26" si="47">P26+N26</f>
        <v>134425.87182418583</v>
      </c>
      <c r="W26" s="28" t="str">
        <f t="shared" si="12"/>
        <v>B</v>
      </c>
      <c r="X26" s="2">
        <f t="shared" si="1"/>
        <v>400</v>
      </c>
      <c r="Y26" s="2">
        <f t="shared" ref="Y26:Y34" si="48">IF($W26=X$10,$R26,0)</f>
        <v>134425.87182418583</v>
      </c>
      <c r="AA26" s="28" t="str">
        <f t="shared" si="13"/>
        <v>B</v>
      </c>
      <c r="AB26" s="2">
        <f t="shared" si="3"/>
        <v>0</v>
      </c>
      <c r="AC26" s="2">
        <f t="shared" ref="AC26:AC34" si="49">IF($AA26=AB$10,$R26,0)</f>
        <v>0</v>
      </c>
      <c r="AE26" s="24" t="str">
        <f t="shared" si="14"/>
        <v>B</v>
      </c>
      <c r="AF26" s="2">
        <f t="shared" si="5"/>
        <v>0</v>
      </c>
      <c r="AG26" s="2">
        <f t="shared" ref="AG26:AG34" si="50">IF($AE26=AF$10,$R26,0)</f>
        <v>0</v>
      </c>
      <c r="AI26" s="24" t="str">
        <f t="shared" si="15"/>
        <v>B</v>
      </c>
      <c r="AJ26" s="2">
        <f t="shared" si="7"/>
        <v>0</v>
      </c>
      <c r="AK26" s="2">
        <f t="shared" ref="AK26:AK34" si="51">IF($AI26=AJ$10,$R26,0)</f>
        <v>0</v>
      </c>
    </row>
    <row r="27" spans="2:37">
      <c r="B27" s="7"/>
      <c r="C27" s="37" t="s">
        <v>8</v>
      </c>
      <c r="D27" s="38">
        <f>H27/15</f>
        <v>40</v>
      </c>
      <c r="E27" s="38" t="s">
        <v>18</v>
      </c>
      <c r="F27" s="38"/>
      <c r="G27" s="38">
        <v>1</v>
      </c>
      <c r="H27" s="38">
        <v>600</v>
      </c>
      <c r="I27" s="38">
        <f t="shared" si="9"/>
        <v>600</v>
      </c>
      <c r="J27" t="s">
        <v>11</v>
      </c>
      <c r="K27" s="28" t="s">
        <v>53</v>
      </c>
      <c r="L27" s="2">
        <v>220</v>
      </c>
      <c r="N27" s="2">
        <f t="shared" si="27"/>
        <v>132000</v>
      </c>
      <c r="P27" s="55">
        <f t="shared" si="0"/>
        <v>51638.807736278781</v>
      </c>
      <c r="R27" s="19">
        <f t="shared" ref="R27:R28" si="52">P27+N27</f>
        <v>183638.80773627877</v>
      </c>
      <c r="W27" s="28" t="str">
        <f t="shared" si="12"/>
        <v>B</v>
      </c>
      <c r="X27" s="2">
        <f t="shared" si="1"/>
        <v>600</v>
      </c>
      <c r="Y27" s="2">
        <f t="shared" si="48"/>
        <v>183638.80773627877</v>
      </c>
      <c r="AA27" s="28" t="str">
        <f t="shared" si="13"/>
        <v>B</v>
      </c>
      <c r="AB27" s="2">
        <f t="shared" si="3"/>
        <v>0</v>
      </c>
      <c r="AC27" s="2">
        <f t="shared" si="49"/>
        <v>0</v>
      </c>
      <c r="AE27" s="24" t="str">
        <f t="shared" si="14"/>
        <v>B</v>
      </c>
      <c r="AF27" s="2">
        <f t="shared" si="5"/>
        <v>0</v>
      </c>
      <c r="AG27" s="2">
        <f t="shared" si="50"/>
        <v>0</v>
      </c>
      <c r="AI27" s="24" t="str">
        <f t="shared" si="15"/>
        <v>B</v>
      </c>
      <c r="AJ27" s="2">
        <f t="shared" si="7"/>
        <v>0</v>
      </c>
      <c r="AK27" s="2">
        <f t="shared" si="51"/>
        <v>0</v>
      </c>
    </row>
    <row r="28" spans="2:37">
      <c r="B28" s="7"/>
      <c r="C28" s="37" t="s">
        <v>100</v>
      </c>
      <c r="D28" s="38"/>
      <c r="E28" s="38"/>
      <c r="F28" s="38"/>
      <c r="G28" s="38">
        <v>1</v>
      </c>
      <c r="H28" s="38">
        <v>80</v>
      </c>
      <c r="I28" s="38">
        <f t="shared" si="9"/>
        <v>80</v>
      </c>
      <c r="J28" t="s">
        <v>11</v>
      </c>
      <c r="K28" s="28" t="s">
        <v>53</v>
      </c>
      <c r="L28" s="2">
        <v>200</v>
      </c>
      <c r="N28" s="2">
        <f t="shared" si="27"/>
        <v>16000</v>
      </c>
      <c r="P28" s="55">
        <f t="shared" si="0"/>
        <v>6885.1743648371676</v>
      </c>
      <c r="R28" s="19">
        <f t="shared" si="52"/>
        <v>22885.174364837167</v>
      </c>
      <c r="W28" s="28" t="str">
        <f t="shared" si="12"/>
        <v>B</v>
      </c>
      <c r="X28" s="2">
        <f t="shared" si="1"/>
        <v>80</v>
      </c>
      <c r="Y28" s="2">
        <f t="shared" si="48"/>
        <v>22885.174364837167</v>
      </c>
      <c r="AA28" s="28" t="str">
        <f t="shared" si="13"/>
        <v>B</v>
      </c>
      <c r="AB28" s="2">
        <f t="shared" si="3"/>
        <v>0</v>
      </c>
      <c r="AC28" s="2">
        <f t="shared" si="49"/>
        <v>0</v>
      </c>
      <c r="AE28" s="24" t="str">
        <f t="shared" si="14"/>
        <v>B</v>
      </c>
      <c r="AF28" s="2">
        <f t="shared" si="5"/>
        <v>0</v>
      </c>
      <c r="AG28" s="2">
        <f t="shared" si="50"/>
        <v>0</v>
      </c>
      <c r="AI28" s="24" t="str">
        <f t="shared" si="15"/>
        <v>B</v>
      </c>
      <c r="AJ28" s="2">
        <f t="shared" si="7"/>
        <v>0</v>
      </c>
      <c r="AK28" s="2">
        <f t="shared" si="51"/>
        <v>0</v>
      </c>
    </row>
    <row r="29" spans="2:37">
      <c r="B29" s="7"/>
      <c r="C29" s="37" t="s">
        <v>2</v>
      </c>
      <c r="D29" s="38"/>
      <c r="E29" s="38"/>
      <c r="F29" s="38"/>
      <c r="G29" s="38">
        <v>1</v>
      </c>
      <c r="H29" s="38">
        <v>19344</v>
      </c>
      <c r="I29" s="38">
        <f t="shared" si="9"/>
        <v>19344</v>
      </c>
      <c r="J29" t="s">
        <v>11</v>
      </c>
      <c r="K29" s="28" t="s">
        <v>53</v>
      </c>
      <c r="L29" s="2">
        <v>185</v>
      </c>
      <c r="N29" s="2">
        <f t="shared" si="27"/>
        <v>3578640</v>
      </c>
      <c r="P29" s="55">
        <f t="shared" si="0"/>
        <v>1664835.1614176277</v>
      </c>
      <c r="R29" s="19">
        <f t="shared" ref="R29:R31" si="53">P29+N29</f>
        <v>5243475.1614176277</v>
      </c>
      <c r="W29" s="28" t="str">
        <f t="shared" si="12"/>
        <v>B</v>
      </c>
      <c r="X29" s="2">
        <f t="shared" si="1"/>
        <v>19344</v>
      </c>
      <c r="Y29" s="2">
        <f t="shared" si="48"/>
        <v>5243475.1614176277</v>
      </c>
      <c r="AA29" s="28" t="str">
        <f t="shared" si="13"/>
        <v>B</v>
      </c>
      <c r="AB29" s="2">
        <f t="shared" si="3"/>
        <v>0</v>
      </c>
      <c r="AC29" s="2">
        <f t="shared" si="49"/>
        <v>0</v>
      </c>
      <c r="AE29" s="24" t="str">
        <f t="shared" si="14"/>
        <v>B</v>
      </c>
      <c r="AF29" s="2">
        <f t="shared" si="5"/>
        <v>0</v>
      </c>
      <c r="AG29" s="2">
        <f t="shared" si="50"/>
        <v>0</v>
      </c>
      <c r="AI29" s="24" t="str">
        <f t="shared" si="15"/>
        <v>B</v>
      </c>
      <c r="AJ29" s="2">
        <f t="shared" si="7"/>
        <v>0</v>
      </c>
      <c r="AK29" s="2">
        <f t="shared" si="51"/>
        <v>0</v>
      </c>
    </row>
    <row r="30" spans="2:37">
      <c r="B30" s="7"/>
      <c r="C30" s="37" t="s">
        <v>101</v>
      </c>
      <c r="D30" s="38"/>
      <c r="E30" s="38"/>
      <c r="F30" s="38"/>
      <c r="G30" s="38">
        <v>1</v>
      </c>
      <c r="H30" s="38">
        <v>800</v>
      </c>
      <c r="I30" s="38">
        <f t="shared" si="9"/>
        <v>800</v>
      </c>
      <c r="J30" t="s">
        <v>11</v>
      </c>
      <c r="K30" s="28" t="s">
        <v>53</v>
      </c>
      <c r="L30" s="2">
        <v>190</v>
      </c>
      <c r="N30" s="2">
        <f t="shared" si="27"/>
        <v>152000</v>
      </c>
      <c r="P30" s="55">
        <f t="shared" si="0"/>
        <v>68851.743648371688</v>
      </c>
      <c r="R30" s="19">
        <f t="shared" si="53"/>
        <v>220851.74364837169</v>
      </c>
      <c r="W30" s="28" t="str">
        <f t="shared" si="12"/>
        <v>B</v>
      </c>
      <c r="X30" s="2">
        <f t="shared" si="1"/>
        <v>800</v>
      </c>
      <c r="Y30" s="2">
        <f t="shared" si="48"/>
        <v>220851.74364837169</v>
      </c>
      <c r="AA30" s="28" t="str">
        <f t="shared" si="13"/>
        <v>B</v>
      </c>
      <c r="AB30" s="2">
        <f t="shared" si="3"/>
        <v>0</v>
      </c>
      <c r="AC30" s="2">
        <f t="shared" si="49"/>
        <v>0</v>
      </c>
      <c r="AE30" s="24" t="str">
        <f t="shared" si="14"/>
        <v>B</v>
      </c>
      <c r="AF30" s="2">
        <f t="shared" si="5"/>
        <v>0</v>
      </c>
      <c r="AG30" s="2">
        <f t="shared" si="50"/>
        <v>0</v>
      </c>
      <c r="AI30" s="24" t="str">
        <f t="shared" si="15"/>
        <v>B</v>
      </c>
      <c r="AJ30" s="2">
        <f t="shared" si="7"/>
        <v>0</v>
      </c>
      <c r="AK30" s="2">
        <f t="shared" si="51"/>
        <v>0</v>
      </c>
    </row>
    <row r="31" spans="2:37">
      <c r="B31" s="7"/>
      <c r="C31" s="37" t="s">
        <v>3</v>
      </c>
      <c r="D31" s="38">
        <v>500</v>
      </c>
      <c r="E31" s="38" t="s">
        <v>27</v>
      </c>
      <c r="F31" s="38"/>
      <c r="G31" s="38">
        <v>100</v>
      </c>
      <c r="H31" s="38">
        <v>5</v>
      </c>
      <c r="I31" s="38">
        <f t="shared" si="9"/>
        <v>500</v>
      </c>
      <c r="J31" t="s">
        <v>11</v>
      </c>
      <c r="K31" s="28" t="s">
        <v>53</v>
      </c>
      <c r="L31" s="2">
        <v>210</v>
      </c>
      <c r="N31" s="2">
        <f t="shared" si="27"/>
        <v>105000</v>
      </c>
      <c r="P31" s="55">
        <f t="shared" si="0"/>
        <v>43032.339780232294</v>
      </c>
      <c r="R31" s="19">
        <f t="shared" si="53"/>
        <v>148032.33978023229</v>
      </c>
      <c r="W31" s="28" t="str">
        <f t="shared" si="12"/>
        <v>B</v>
      </c>
      <c r="X31" s="2">
        <f t="shared" si="1"/>
        <v>500</v>
      </c>
      <c r="Y31" s="2">
        <f t="shared" si="48"/>
        <v>148032.33978023229</v>
      </c>
      <c r="AA31" s="28" t="str">
        <f t="shared" si="13"/>
        <v>B</v>
      </c>
      <c r="AB31" s="2">
        <f t="shared" si="3"/>
        <v>0</v>
      </c>
      <c r="AC31" s="2">
        <f t="shared" si="49"/>
        <v>0</v>
      </c>
      <c r="AE31" s="24" t="str">
        <f t="shared" si="14"/>
        <v>B</v>
      </c>
      <c r="AF31" s="2">
        <f t="shared" si="5"/>
        <v>0</v>
      </c>
      <c r="AG31" s="2">
        <f t="shared" si="50"/>
        <v>0</v>
      </c>
      <c r="AI31" s="24" t="str">
        <f t="shared" si="15"/>
        <v>B</v>
      </c>
      <c r="AJ31" s="2">
        <f t="shared" si="7"/>
        <v>0</v>
      </c>
      <c r="AK31" s="2">
        <f t="shared" si="51"/>
        <v>0</v>
      </c>
    </row>
    <row r="32" spans="2:37">
      <c r="B32" s="7"/>
      <c r="C32" s="37" t="s">
        <v>15</v>
      </c>
      <c r="D32" s="38">
        <f>I32/65</f>
        <v>204.61538461538461</v>
      </c>
      <c r="E32" s="38" t="s">
        <v>31</v>
      </c>
      <c r="F32" s="38"/>
      <c r="G32" s="38">
        <v>1</v>
      </c>
      <c r="H32" s="38">
        <v>13300</v>
      </c>
      <c r="I32" s="38">
        <f t="shared" si="9"/>
        <v>13300</v>
      </c>
      <c r="J32" t="s">
        <v>11</v>
      </c>
      <c r="K32" s="28" t="s">
        <v>53</v>
      </c>
      <c r="L32" s="2">
        <v>235</v>
      </c>
      <c r="N32" s="2">
        <f t="shared" si="27"/>
        <v>3125500</v>
      </c>
      <c r="P32" s="55">
        <f t="shared" si="0"/>
        <v>1144660.2381541794</v>
      </c>
      <c r="R32" s="19">
        <f t="shared" ref="R32:R34" si="54">P32+N32</f>
        <v>4270160.2381541794</v>
      </c>
      <c r="W32" s="28" t="str">
        <f t="shared" si="12"/>
        <v>B</v>
      </c>
      <c r="X32" s="2">
        <f t="shared" si="1"/>
        <v>13300</v>
      </c>
      <c r="Y32" s="2">
        <f t="shared" si="48"/>
        <v>4270160.2381541794</v>
      </c>
      <c r="AA32" s="28" t="str">
        <f t="shared" si="13"/>
        <v>B</v>
      </c>
      <c r="AB32" s="2">
        <f t="shared" si="3"/>
        <v>0</v>
      </c>
      <c r="AC32" s="2">
        <f t="shared" si="49"/>
        <v>0</v>
      </c>
      <c r="AE32" s="24" t="str">
        <f t="shared" si="14"/>
        <v>B</v>
      </c>
      <c r="AF32" s="2">
        <f t="shared" si="5"/>
        <v>0</v>
      </c>
      <c r="AG32" s="2">
        <f t="shared" si="50"/>
        <v>0</v>
      </c>
      <c r="AI32" s="24" t="str">
        <f t="shared" si="15"/>
        <v>B</v>
      </c>
      <c r="AJ32" s="2">
        <f t="shared" si="7"/>
        <v>0</v>
      </c>
      <c r="AK32" s="2">
        <f t="shared" si="51"/>
        <v>0</v>
      </c>
    </row>
    <row r="33" spans="2:37">
      <c r="B33" s="7"/>
      <c r="C33" s="37" t="s">
        <v>102</v>
      </c>
      <c r="D33" s="38"/>
      <c r="E33" s="38"/>
      <c r="F33" s="38"/>
      <c r="G33" s="38">
        <v>1</v>
      </c>
      <c r="H33" s="38">
        <v>900</v>
      </c>
      <c r="I33" s="38">
        <f t="shared" si="9"/>
        <v>900</v>
      </c>
      <c r="J33" t="s">
        <v>11</v>
      </c>
      <c r="K33" s="28" t="s">
        <v>53</v>
      </c>
      <c r="L33" s="2">
        <v>190</v>
      </c>
      <c r="N33" s="2">
        <f t="shared" si="27"/>
        <v>171000</v>
      </c>
      <c r="P33" s="55">
        <f t="shared" si="0"/>
        <v>77458.211604418146</v>
      </c>
      <c r="R33" s="19">
        <f t="shared" si="54"/>
        <v>248458.21160441815</v>
      </c>
      <c r="W33" s="28" t="str">
        <f t="shared" si="12"/>
        <v>B</v>
      </c>
      <c r="X33" s="2">
        <f t="shared" si="1"/>
        <v>900</v>
      </c>
      <c r="Y33" s="2">
        <f t="shared" si="48"/>
        <v>248458.21160441815</v>
      </c>
      <c r="AA33" s="28" t="str">
        <f t="shared" si="13"/>
        <v>B</v>
      </c>
      <c r="AB33" s="2">
        <f t="shared" si="3"/>
        <v>0</v>
      </c>
      <c r="AC33" s="2">
        <f t="shared" si="49"/>
        <v>0</v>
      </c>
      <c r="AE33" s="24" t="str">
        <f t="shared" si="14"/>
        <v>B</v>
      </c>
      <c r="AF33" s="2">
        <f t="shared" si="5"/>
        <v>0</v>
      </c>
      <c r="AG33" s="2">
        <f t="shared" si="50"/>
        <v>0</v>
      </c>
      <c r="AI33" s="24" t="str">
        <f t="shared" si="15"/>
        <v>B</v>
      </c>
      <c r="AJ33" s="2">
        <f t="shared" si="7"/>
        <v>0</v>
      </c>
      <c r="AK33" s="2">
        <f t="shared" si="51"/>
        <v>0</v>
      </c>
    </row>
    <row r="34" spans="2:37">
      <c r="B34" s="7"/>
      <c r="C34" s="37" t="s">
        <v>4</v>
      </c>
      <c r="D34" s="38"/>
      <c r="E34" s="38"/>
      <c r="F34" s="38"/>
      <c r="G34" s="38">
        <v>1</v>
      </c>
      <c r="H34" s="38">
        <v>110</v>
      </c>
      <c r="I34" s="38">
        <f t="shared" si="9"/>
        <v>110</v>
      </c>
      <c r="J34" t="s">
        <v>11</v>
      </c>
      <c r="K34" s="28" t="s">
        <v>53</v>
      </c>
      <c r="L34" s="2">
        <v>225</v>
      </c>
      <c r="N34" s="2">
        <f t="shared" si="27"/>
        <v>24750</v>
      </c>
      <c r="P34" s="55">
        <f t="shared" si="0"/>
        <v>9467.1147516511082</v>
      </c>
      <c r="R34" s="19">
        <f t="shared" si="54"/>
        <v>34217.114751651112</v>
      </c>
      <c r="W34" s="28" t="str">
        <f t="shared" si="12"/>
        <v>B</v>
      </c>
      <c r="X34" s="2">
        <f t="shared" si="1"/>
        <v>110</v>
      </c>
      <c r="Y34" s="2">
        <f t="shared" si="48"/>
        <v>34217.114751651112</v>
      </c>
      <c r="AA34" s="28" t="str">
        <f t="shared" si="13"/>
        <v>B</v>
      </c>
      <c r="AB34" s="2">
        <f t="shared" si="3"/>
        <v>0</v>
      </c>
      <c r="AC34" s="2">
        <f t="shared" si="49"/>
        <v>0</v>
      </c>
      <c r="AE34" s="24" t="str">
        <f t="shared" si="14"/>
        <v>B</v>
      </c>
      <c r="AF34" s="2">
        <f t="shared" si="5"/>
        <v>0</v>
      </c>
      <c r="AG34" s="2">
        <f t="shared" si="50"/>
        <v>0</v>
      </c>
      <c r="AI34" s="24" t="str">
        <f t="shared" si="15"/>
        <v>B</v>
      </c>
      <c r="AJ34" s="2">
        <f t="shared" si="7"/>
        <v>0</v>
      </c>
      <c r="AK34" s="2">
        <f t="shared" si="51"/>
        <v>0</v>
      </c>
    </row>
    <row r="35" spans="2:37">
      <c r="B35" s="7" t="s">
        <v>217</v>
      </c>
      <c r="C35" s="37" t="s">
        <v>184</v>
      </c>
      <c r="D35" s="38"/>
      <c r="E35" s="38"/>
      <c r="F35" s="38" t="s">
        <v>185</v>
      </c>
      <c r="G35" s="38">
        <v>1</v>
      </c>
      <c r="H35" s="38">
        <v>200</v>
      </c>
      <c r="I35" s="38">
        <f t="shared" ref="I35" si="55">H35*G35</f>
        <v>200</v>
      </c>
      <c r="J35" t="s">
        <v>11</v>
      </c>
      <c r="K35" s="28" t="s">
        <v>53</v>
      </c>
      <c r="L35" s="2">
        <v>325</v>
      </c>
      <c r="N35" s="2">
        <f t="shared" ref="N35" si="56">L35*I35</f>
        <v>65000</v>
      </c>
      <c r="P35" s="55">
        <f t="shared" si="0"/>
        <v>17212.935912092922</v>
      </c>
      <c r="R35" s="19">
        <f t="shared" ref="R35" si="57">P35+N35</f>
        <v>82212.935912092915</v>
      </c>
      <c r="W35" s="28" t="str">
        <f t="shared" ref="W35" si="58">K35</f>
        <v>B</v>
      </c>
      <c r="X35" s="2">
        <f t="shared" si="1"/>
        <v>200</v>
      </c>
      <c r="Y35" s="2">
        <f t="shared" ref="Y35" si="59">IF($W35=X$10,$R35,0)</f>
        <v>82212.935912092915</v>
      </c>
      <c r="AA35" s="28" t="str">
        <f t="shared" ref="AA35" si="60">K35</f>
        <v>B</v>
      </c>
      <c r="AB35" s="2">
        <f t="shared" si="3"/>
        <v>0</v>
      </c>
      <c r="AC35" s="2">
        <f t="shared" ref="AC35" si="61">IF($AA35=AB$10,$R35,0)</f>
        <v>0</v>
      </c>
      <c r="AE35" s="24" t="str">
        <f t="shared" si="14"/>
        <v>B</v>
      </c>
      <c r="AF35" s="2">
        <f t="shared" si="5"/>
        <v>0</v>
      </c>
      <c r="AG35" s="2">
        <f t="shared" ref="AG35" si="62">IF($AE35=AF$10,$R35,0)</f>
        <v>0</v>
      </c>
      <c r="AI35" s="24" t="str">
        <f t="shared" si="15"/>
        <v>B</v>
      </c>
      <c r="AJ35" s="2">
        <f t="shared" si="7"/>
        <v>0</v>
      </c>
      <c r="AK35" s="2">
        <f t="shared" ref="AK35" si="63">IF($AI35=AJ$10,$R35,0)</f>
        <v>0</v>
      </c>
    </row>
    <row r="36" spans="2:37">
      <c r="B36" s="7" t="s">
        <v>217</v>
      </c>
      <c r="C36" s="37" t="s">
        <v>186</v>
      </c>
      <c r="D36" s="38"/>
      <c r="E36" s="38"/>
      <c r="F36" s="38"/>
      <c r="G36" s="38">
        <v>1</v>
      </c>
      <c r="H36" s="38">
        <v>200</v>
      </c>
      <c r="I36" s="38">
        <f t="shared" ref="I36:I38" si="64">H36*G36</f>
        <v>200</v>
      </c>
      <c r="J36" t="s">
        <v>11</v>
      </c>
      <c r="K36" s="28" t="s">
        <v>53</v>
      </c>
      <c r="L36" s="2">
        <v>220</v>
      </c>
      <c r="N36" s="2">
        <f t="shared" ref="N36:N38" si="65">L36*I36</f>
        <v>44000</v>
      </c>
      <c r="P36" s="55">
        <f t="shared" si="0"/>
        <v>17212.935912092922</v>
      </c>
      <c r="R36" s="19">
        <f t="shared" ref="R36:R38" si="66">P36+N36</f>
        <v>61212.935912092922</v>
      </c>
      <c r="W36" s="28" t="str">
        <f t="shared" ref="W36:W38" si="67">K36</f>
        <v>B</v>
      </c>
      <c r="X36" s="2">
        <f t="shared" si="1"/>
        <v>200</v>
      </c>
      <c r="Y36" s="2">
        <f t="shared" ref="Y36:Y38" si="68">IF($W36=X$10,$R36,0)</f>
        <v>61212.935912092922</v>
      </c>
      <c r="AA36" s="28" t="str">
        <f t="shared" ref="AA36:AA38" si="69">K36</f>
        <v>B</v>
      </c>
      <c r="AB36" s="2">
        <f t="shared" si="3"/>
        <v>0</v>
      </c>
      <c r="AC36" s="2">
        <f t="shared" ref="AC36:AC38" si="70">IF($AA36=AB$10,$R36,0)</f>
        <v>0</v>
      </c>
      <c r="AE36" s="24" t="str">
        <f t="shared" si="14"/>
        <v>B</v>
      </c>
      <c r="AF36" s="2">
        <f t="shared" si="5"/>
        <v>0</v>
      </c>
      <c r="AG36" s="2">
        <f t="shared" ref="AG36:AG38" si="71">IF($AE36=AF$10,$R36,0)</f>
        <v>0</v>
      </c>
      <c r="AI36" s="24" t="str">
        <f t="shared" si="15"/>
        <v>B</v>
      </c>
      <c r="AJ36" s="2">
        <f t="shared" si="7"/>
        <v>0</v>
      </c>
      <c r="AK36" s="2">
        <f t="shared" ref="AK36:AK38" si="72">IF($AI36=AJ$10,$R36,0)</f>
        <v>0</v>
      </c>
    </row>
    <row r="37" spans="2:37">
      <c r="B37" s="7" t="s">
        <v>217</v>
      </c>
      <c r="C37" s="37" t="s">
        <v>187</v>
      </c>
      <c r="D37" s="38"/>
      <c r="E37" s="38"/>
      <c r="F37" s="38"/>
      <c r="G37" s="38">
        <v>1</v>
      </c>
      <c r="H37" s="38">
        <v>200</v>
      </c>
      <c r="I37" s="38">
        <f t="shared" si="64"/>
        <v>200</v>
      </c>
      <c r="J37" t="s">
        <v>11</v>
      </c>
      <c r="K37" s="28" t="s">
        <v>53</v>
      </c>
      <c r="L37" s="2">
        <v>220</v>
      </c>
      <c r="N37" s="2">
        <f t="shared" si="65"/>
        <v>44000</v>
      </c>
      <c r="P37" s="55">
        <f t="shared" si="0"/>
        <v>17212.935912092922</v>
      </c>
      <c r="R37" s="19">
        <f t="shared" si="66"/>
        <v>61212.935912092922</v>
      </c>
      <c r="W37" s="28" t="str">
        <f t="shared" si="67"/>
        <v>B</v>
      </c>
      <c r="X37" s="2">
        <f t="shared" si="1"/>
        <v>200</v>
      </c>
      <c r="Y37" s="2">
        <f t="shared" si="68"/>
        <v>61212.935912092922</v>
      </c>
      <c r="AA37" s="28" t="str">
        <f t="shared" si="69"/>
        <v>B</v>
      </c>
      <c r="AB37" s="2">
        <f t="shared" si="3"/>
        <v>0</v>
      </c>
      <c r="AC37" s="2">
        <f t="shared" si="70"/>
        <v>0</v>
      </c>
      <c r="AE37" s="24" t="str">
        <f t="shared" si="14"/>
        <v>B</v>
      </c>
      <c r="AF37" s="2">
        <f t="shared" si="5"/>
        <v>0</v>
      </c>
      <c r="AG37" s="2">
        <f t="shared" si="71"/>
        <v>0</v>
      </c>
      <c r="AI37" s="24" t="str">
        <f t="shared" si="15"/>
        <v>B</v>
      </c>
      <c r="AJ37" s="2">
        <f t="shared" si="7"/>
        <v>0</v>
      </c>
      <c r="AK37" s="2">
        <f t="shared" si="72"/>
        <v>0</v>
      </c>
    </row>
    <row r="38" spans="2:37">
      <c r="B38" s="7" t="s">
        <v>217</v>
      </c>
      <c r="C38" s="37" t="s">
        <v>188</v>
      </c>
      <c r="D38" s="38"/>
      <c r="E38" s="38"/>
      <c r="F38" s="38"/>
      <c r="G38" s="38">
        <v>1</v>
      </c>
      <c r="H38" s="38">
        <v>200</v>
      </c>
      <c r="I38" s="38">
        <f t="shared" si="64"/>
        <v>200</v>
      </c>
      <c r="J38" t="s">
        <v>11</v>
      </c>
      <c r="K38" s="28" t="s">
        <v>53</v>
      </c>
      <c r="L38" s="2">
        <v>220</v>
      </c>
      <c r="N38" s="2">
        <f t="shared" si="65"/>
        <v>44000</v>
      </c>
      <c r="P38" s="55">
        <f t="shared" si="0"/>
        <v>17212.935912092922</v>
      </c>
      <c r="R38" s="19">
        <f t="shared" si="66"/>
        <v>61212.935912092922</v>
      </c>
      <c r="W38" s="28" t="str">
        <f t="shared" si="67"/>
        <v>B</v>
      </c>
      <c r="X38" s="2">
        <f t="shared" si="1"/>
        <v>200</v>
      </c>
      <c r="Y38" s="2">
        <f t="shared" si="68"/>
        <v>61212.935912092922</v>
      </c>
      <c r="AA38" s="28" t="str">
        <f t="shared" si="69"/>
        <v>B</v>
      </c>
      <c r="AB38" s="2">
        <f t="shared" si="3"/>
        <v>0</v>
      </c>
      <c r="AC38" s="2">
        <f t="shared" si="70"/>
        <v>0</v>
      </c>
      <c r="AE38" s="24" t="str">
        <f t="shared" si="14"/>
        <v>B</v>
      </c>
      <c r="AF38" s="2">
        <f t="shared" si="5"/>
        <v>0</v>
      </c>
      <c r="AG38" s="2">
        <f t="shared" si="71"/>
        <v>0</v>
      </c>
      <c r="AI38" s="24" t="str">
        <f t="shared" si="15"/>
        <v>B</v>
      </c>
      <c r="AJ38" s="2">
        <f t="shared" si="7"/>
        <v>0</v>
      </c>
      <c r="AK38" s="2">
        <f t="shared" si="72"/>
        <v>0</v>
      </c>
    </row>
    <row r="39" spans="2:37">
      <c r="B39" s="7"/>
      <c r="C39" s="37" t="s">
        <v>189</v>
      </c>
      <c r="D39" s="38">
        <v>1150</v>
      </c>
      <c r="E39" s="38" t="s">
        <v>27</v>
      </c>
      <c r="F39" s="38"/>
      <c r="G39" s="38">
        <v>1</v>
      </c>
      <c r="H39" s="38">
        <v>1000</v>
      </c>
      <c r="I39" s="38">
        <f t="shared" si="9"/>
        <v>1000</v>
      </c>
      <c r="J39" t="s">
        <v>11</v>
      </c>
      <c r="K39" s="28" t="s">
        <v>53</v>
      </c>
      <c r="L39" s="2">
        <v>235</v>
      </c>
      <c r="N39" s="2">
        <f t="shared" si="27"/>
        <v>235000</v>
      </c>
      <c r="P39" s="55">
        <f t="shared" si="0"/>
        <v>86064.679560464589</v>
      </c>
      <c r="R39" s="19">
        <f t="shared" ref="R39:R42" si="73">P39+N39</f>
        <v>321064.67956046457</v>
      </c>
      <c r="W39" s="28" t="str">
        <f t="shared" si="12"/>
        <v>B</v>
      </c>
      <c r="X39" s="2">
        <f t="shared" si="1"/>
        <v>1000</v>
      </c>
      <c r="Y39" s="2">
        <f>IF($W39=X$10,$R39,0)</f>
        <v>321064.67956046457</v>
      </c>
      <c r="AA39" s="28" t="str">
        <f t="shared" si="13"/>
        <v>B</v>
      </c>
      <c r="AB39" s="2">
        <f t="shared" si="3"/>
        <v>0</v>
      </c>
      <c r="AC39" s="2">
        <f>IF($AA39=AB$10,$R39,0)</f>
        <v>0</v>
      </c>
      <c r="AE39" s="24" t="str">
        <f t="shared" si="14"/>
        <v>B</v>
      </c>
      <c r="AF39" s="2">
        <f t="shared" si="5"/>
        <v>0</v>
      </c>
      <c r="AG39" s="2">
        <f>IF($AE39=AF$10,$R39,0)</f>
        <v>0</v>
      </c>
      <c r="AI39" s="24" t="str">
        <f t="shared" si="15"/>
        <v>B</v>
      </c>
      <c r="AJ39" s="2">
        <f t="shared" si="7"/>
        <v>0</v>
      </c>
      <c r="AK39" s="2">
        <f>IF($AI39=AJ$10,$R39,0)</f>
        <v>0</v>
      </c>
    </row>
    <row r="40" spans="2:37">
      <c r="B40" s="7"/>
      <c r="C40" s="37" t="s">
        <v>34</v>
      </c>
      <c r="D40" s="38"/>
      <c r="E40" s="38"/>
      <c r="F40" s="38" t="s">
        <v>172</v>
      </c>
      <c r="G40" s="38">
        <v>1</v>
      </c>
      <c r="H40" s="38">
        <v>1000</v>
      </c>
      <c r="I40" s="38">
        <f t="shared" si="9"/>
        <v>1000</v>
      </c>
      <c r="J40" t="s">
        <v>11</v>
      </c>
      <c r="K40" s="28" t="s">
        <v>53</v>
      </c>
      <c r="L40" s="2">
        <v>210</v>
      </c>
      <c r="N40" s="2">
        <f t="shared" ref="N40" si="74">L40*I40</f>
        <v>210000</v>
      </c>
      <c r="P40" s="55">
        <f t="shared" si="0"/>
        <v>86064.679560464589</v>
      </c>
      <c r="R40" s="19">
        <f t="shared" si="73"/>
        <v>296064.67956046457</v>
      </c>
      <c r="W40" s="28" t="str">
        <f t="shared" si="12"/>
        <v>B</v>
      </c>
      <c r="X40" s="2">
        <f t="shared" si="1"/>
        <v>1000</v>
      </c>
      <c r="Y40" s="2">
        <f>IF($W40=X$10,$R40,0)</f>
        <v>296064.67956046457</v>
      </c>
      <c r="AA40" s="28" t="str">
        <f t="shared" si="13"/>
        <v>B</v>
      </c>
      <c r="AB40" s="2">
        <f t="shared" si="3"/>
        <v>0</v>
      </c>
      <c r="AC40" s="2">
        <f>IF($AA40=AB$10,$R40,0)</f>
        <v>0</v>
      </c>
      <c r="AE40" s="24" t="str">
        <f t="shared" si="14"/>
        <v>B</v>
      </c>
      <c r="AF40" s="2">
        <f t="shared" si="5"/>
        <v>0</v>
      </c>
      <c r="AG40" s="2">
        <f>IF($AE40=AF$10,$R40,0)</f>
        <v>0</v>
      </c>
      <c r="AI40" s="24" t="str">
        <f t="shared" si="15"/>
        <v>B</v>
      </c>
      <c r="AJ40" s="2">
        <f t="shared" si="7"/>
        <v>0</v>
      </c>
      <c r="AK40" s="2">
        <f>IF($AI40=AJ$10,$R40,0)</f>
        <v>0</v>
      </c>
    </row>
    <row r="41" spans="2:37">
      <c r="B41" s="7"/>
      <c r="C41" s="37" t="s">
        <v>250</v>
      </c>
      <c r="D41" s="38"/>
      <c r="E41" s="38"/>
      <c r="F41" s="38" t="s">
        <v>192</v>
      </c>
      <c r="G41" s="38">
        <v>1</v>
      </c>
      <c r="H41" s="38">
        <v>100</v>
      </c>
      <c r="I41" s="38">
        <f t="shared" ref="I41" si="75">H41*G41</f>
        <v>100</v>
      </c>
      <c r="J41" t="s">
        <v>11</v>
      </c>
      <c r="K41" s="28" t="s">
        <v>53</v>
      </c>
      <c r="L41" s="2">
        <v>190</v>
      </c>
      <c r="N41" s="2">
        <f t="shared" ref="N41" si="76">L41*I41</f>
        <v>19000</v>
      </c>
      <c r="P41" s="55">
        <f t="shared" si="0"/>
        <v>8606.467956046461</v>
      </c>
      <c r="R41" s="19">
        <f t="shared" si="73"/>
        <v>27606.467956046461</v>
      </c>
      <c r="W41" s="28" t="str">
        <f t="shared" ref="W41" si="77">K41</f>
        <v>B</v>
      </c>
      <c r="X41" s="2">
        <f t="shared" si="1"/>
        <v>100</v>
      </c>
      <c r="Y41" s="2">
        <f t="shared" ref="Y41" si="78">IF($W41=X$10,$R41,0)</f>
        <v>27606.467956046461</v>
      </c>
      <c r="AA41" s="28" t="str">
        <f t="shared" ref="AA41" si="79">K41</f>
        <v>B</v>
      </c>
      <c r="AB41" s="2">
        <f t="shared" si="3"/>
        <v>0</v>
      </c>
      <c r="AC41" s="2">
        <f t="shared" ref="AC41" si="80">IF($AA41=AB$10,$R41,0)</f>
        <v>0</v>
      </c>
      <c r="AE41" s="24" t="str">
        <f t="shared" si="14"/>
        <v>B</v>
      </c>
      <c r="AF41" s="2">
        <f t="shared" si="5"/>
        <v>0</v>
      </c>
      <c r="AG41" s="2">
        <f t="shared" ref="AG41" si="81">IF($AE41=AF$10,$R41,0)</f>
        <v>0</v>
      </c>
      <c r="AI41" s="24" t="str">
        <f t="shared" si="15"/>
        <v>B</v>
      </c>
      <c r="AJ41" s="2">
        <f t="shared" si="7"/>
        <v>0</v>
      </c>
      <c r="AK41" s="2">
        <f t="shared" ref="AK41" si="82">IF($AI41=AJ$10,$R41,0)</f>
        <v>0</v>
      </c>
    </row>
    <row r="42" spans="2:37">
      <c r="B42" s="7"/>
      <c r="C42" s="37" t="s">
        <v>38</v>
      </c>
      <c r="D42" s="38"/>
      <c r="E42" s="38"/>
      <c r="F42" s="38"/>
      <c r="G42" s="38">
        <v>3</v>
      </c>
      <c r="H42" s="38">
        <v>400</v>
      </c>
      <c r="I42" s="38">
        <f t="shared" si="9"/>
        <v>1200</v>
      </c>
      <c r="J42" t="s">
        <v>11</v>
      </c>
      <c r="K42" s="28" t="s">
        <v>53</v>
      </c>
      <c r="L42" s="2">
        <v>220</v>
      </c>
      <c r="N42" s="2">
        <f t="shared" ref="N42" si="83">L42*I42</f>
        <v>264000</v>
      </c>
      <c r="P42" s="55">
        <f t="shared" si="0"/>
        <v>103277.61547255756</v>
      </c>
      <c r="R42" s="19">
        <f t="shared" si="73"/>
        <v>367277.61547255755</v>
      </c>
      <c r="W42" s="28" t="str">
        <f t="shared" si="12"/>
        <v>B</v>
      </c>
      <c r="X42" s="2">
        <f t="shared" si="1"/>
        <v>1200</v>
      </c>
      <c r="Y42" s="2">
        <f t="shared" ref="Y42:Y47" si="84">IF($W42=X$10,$R42,0)</f>
        <v>367277.61547255755</v>
      </c>
      <c r="AA42" s="28" t="str">
        <f t="shared" si="13"/>
        <v>B</v>
      </c>
      <c r="AB42" s="2">
        <f t="shared" si="3"/>
        <v>0</v>
      </c>
      <c r="AC42" s="2">
        <f t="shared" ref="AC42:AC47" si="85">IF($AA42=AB$10,$R42,0)</f>
        <v>0</v>
      </c>
      <c r="AE42" s="24" t="str">
        <f t="shared" si="14"/>
        <v>B</v>
      </c>
      <c r="AF42" s="2">
        <f t="shared" si="5"/>
        <v>0</v>
      </c>
      <c r="AG42" s="2">
        <f t="shared" ref="AG42:AG47" si="86">IF($AE42=AF$10,$R42,0)</f>
        <v>0</v>
      </c>
      <c r="AI42" s="24" t="str">
        <f t="shared" si="15"/>
        <v>B</v>
      </c>
      <c r="AJ42" s="2">
        <f t="shared" si="7"/>
        <v>0</v>
      </c>
      <c r="AK42" s="2">
        <f t="shared" ref="AK42:AK47" si="87">IF($AI42=AJ$10,$R42,0)</f>
        <v>0</v>
      </c>
    </row>
    <row r="43" spans="2:37">
      <c r="B43" s="7"/>
      <c r="C43" s="37" t="s">
        <v>68</v>
      </c>
      <c r="D43" s="38">
        <f>H43/60</f>
        <v>36.666666666666664</v>
      </c>
      <c r="E43" s="38" t="s">
        <v>18</v>
      </c>
      <c r="F43" s="38"/>
      <c r="G43" s="38">
        <v>1</v>
      </c>
      <c r="H43" s="38">
        <v>2200</v>
      </c>
      <c r="I43" s="38">
        <f t="shared" si="9"/>
        <v>2200</v>
      </c>
      <c r="J43" t="s">
        <v>11</v>
      </c>
      <c r="K43" s="28" t="s">
        <v>53</v>
      </c>
      <c r="L43" s="2">
        <v>220</v>
      </c>
      <c r="N43" s="2">
        <f t="shared" si="27"/>
        <v>484000</v>
      </c>
      <c r="P43" s="55">
        <f t="shared" si="0"/>
        <v>189342.29503302221</v>
      </c>
      <c r="R43" s="19">
        <f t="shared" ref="R43:R47" si="88">P43+N43</f>
        <v>673342.29503302218</v>
      </c>
      <c r="W43" s="28" t="str">
        <f t="shared" si="12"/>
        <v>B</v>
      </c>
      <c r="X43" s="2">
        <f t="shared" si="1"/>
        <v>2200</v>
      </c>
      <c r="Y43" s="2">
        <f t="shared" si="84"/>
        <v>673342.29503302218</v>
      </c>
      <c r="AA43" s="28" t="str">
        <f t="shared" si="13"/>
        <v>B</v>
      </c>
      <c r="AB43" s="2">
        <f t="shared" si="3"/>
        <v>0</v>
      </c>
      <c r="AC43" s="2">
        <f t="shared" si="85"/>
        <v>0</v>
      </c>
      <c r="AE43" s="24" t="str">
        <f t="shared" si="14"/>
        <v>B</v>
      </c>
      <c r="AF43" s="2">
        <f t="shared" si="5"/>
        <v>0</v>
      </c>
      <c r="AG43" s="2">
        <f t="shared" si="86"/>
        <v>0</v>
      </c>
      <c r="AI43" s="24" t="str">
        <f t="shared" si="15"/>
        <v>B</v>
      </c>
      <c r="AJ43" s="2">
        <f t="shared" si="7"/>
        <v>0</v>
      </c>
      <c r="AK43" s="2">
        <f t="shared" si="87"/>
        <v>0</v>
      </c>
    </row>
    <row r="44" spans="2:37">
      <c r="B44" s="7"/>
      <c r="C44" s="37" t="s">
        <v>103</v>
      </c>
      <c r="D44" s="38"/>
      <c r="E44" s="38"/>
      <c r="F44" s="38"/>
      <c r="G44" s="38">
        <v>1</v>
      </c>
      <c r="H44" s="38">
        <v>250</v>
      </c>
      <c r="I44" s="38">
        <f t="shared" si="9"/>
        <v>250</v>
      </c>
      <c r="J44" t="s">
        <v>11</v>
      </c>
      <c r="K44" s="28" t="s">
        <v>53</v>
      </c>
      <c r="L44" s="2">
        <v>190</v>
      </c>
      <c r="N44" s="2">
        <f t="shared" si="27"/>
        <v>47500</v>
      </c>
      <c r="P44" s="55">
        <f t="shared" si="0"/>
        <v>21516.169890116147</v>
      </c>
      <c r="R44" s="19">
        <f t="shared" si="88"/>
        <v>69016.169890116144</v>
      </c>
      <c r="W44" s="28" t="str">
        <f t="shared" si="12"/>
        <v>B</v>
      </c>
      <c r="X44" s="2">
        <f t="shared" si="1"/>
        <v>250</v>
      </c>
      <c r="Y44" s="2">
        <f t="shared" si="84"/>
        <v>69016.169890116144</v>
      </c>
      <c r="AA44" s="28" t="str">
        <f t="shared" si="13"/>
        <v>B</v>
      </c>
      <c r="AB44" s="2">
        <f t="shared" si="3"/>
        <v>0</v>
      </c>
      <c r="AC44" s="2">
        <f t="shared" si="85"/>
        <v>0</v>
      </c>
      <c r="AE44" s="24" t="str">
        <f t="shared" si="14"/>
        <v>B</v>
      </c>
      <c r="AF44" s="2">
        <f t="shared" si="5"/>
        <v>0</v>
      </c>
      <c r="AG44" s="2">
        <f t="shared" si="86"/>
        <v>0</v>
      </c>
      <c r="AI44" s="24" t="str">
        <f t="shared" si="15"/>
        <v>B</v>
      </c>
      <c r="AJ44" s="2">
        <f t="shared" si="7"/>
        <v>0</v>
      </c>
      <c r="AK44" s="2">
        <f t="shared" si="87"/>
        <v>0</v>
      </c>
    </row>
    <row r="45" spans="2:37">
      <c r="B45" s="7"/>
      <c r="C45" s="37" t="s">
        <v>80</v>
      </c>
      <c r="D45" s="38">
        <f>H45/60</f>
        <v>50</v>
      </c>
      <c r="E45" s="38" t="s">
        <v>18</v>
      </c>
      <c r="F45" s="38"/>
      <c r="G45" s="38">
        <v>1</v>
      </c>
      <c r="H45" s="38">
        <v>3000</v>
      </c>
      <c r="I45" s="38">
        <f t="shared" si="9"/>
        <v>3000</v>
      </c>
      <c r="J45" t="s">
        <v>11</v>
      </c>
      <c r="K45" s="28" t="s">
        <v>53</v>
      </c>
      <c r="L45" s="2">
        <v>220</v>
      </c>
      <c r="N45" s="2">
        <f t="shared" si="27"/>
        <v>660000</v>
      </c>
      <c r="P45" s="55">
        <f t="shared" si="0"/>
        <v>258194.03868139395</v>
      </c>
      <c r="R45" s="19">
        <f t="shared" si="88"/>
        <v>918194.03868139395</v>
      </c>
      <c r="W45" s="28" t="str">
        <f t="shared" si="12"/>
        <v>B</v>
      </c>
      <c r="X45" s="2">
        <f t="shared" si="1"/>
        <v>3000</v>
      </c>
      <c r="Y45" s="2">
        <f t="shared" si="84"/>
        <v>918194.03868139395</v>
      </c>
      <c r="AA45" s="28" t="str">
        <f t="shared" si="13"/>
        <v>B</v>
      </c>
      <c r="AB45" s="2">
        <f t="shared" si="3"/>
        <v>0</v>
      </c>
      <c r="AC45" s="2">
        <f t="shared" si="85"/>
        <v>0</v>
      </c>
      <c r="AE45" s="24" t="str">
        <f t="shared" si="14"/>
        <v>B</v>
      </c>
      <c r="AF45" s="2">
        <f t="shared" si="5"/>
        <v>0</v>
      </c>
      <c r="AG45" s="2">
        <f t="shared" si="86"/>
        <v>0</v>
      </c>
      <c r="AI45" s="24" t="str">
        <f t="shared" si="15"/>
        <v>B</v>
      </c>
      <c r="AJ45" s="2">
        <f t="shared" si="7"/>
        <v>0</v>
      </c>
      <c r="AK45" s="2">
        <f t="shared" si="87"/>
        <v>0</v>
      </c>
    </row>
    <row r="46" spans="2:37">
      <c r="B46" s="7"/>
      <c r="C46" s="37" t="s">
        <v>104</v>
      </c>
      <c r="D46" s="38"/>
      <c r="E46" s="38"/>
      <c r="F46" s="38"/>
      <c r="G46" s="38">
        <v>1</v>
      </c>
      <c r="H46" s="38">
        <v>300</v>
      </c>
      <c r="I46" s="38">
        <f t="shared" si="9"/>
        <v>300</v>
      </c>
      <c r="J46" t="s">
        <v>11</v>
      </c>
      <c r="K46" s="28" t="s">
        <v>53</v>
      </c>
      <c r="L46" s="2">
        <v>190</v>
      </c>
      <c r="N46" s="2">
        <f t="shared" si="27"/>
        <v>57000</v>
      </c>
      <c r="P46" s="55">
        <f t="shared" si="0"/>
        <v>25819.40386813939</v>
      </c>
      <c r="R46" s="19">
        <f t="shared" si="88"/>
        <v>82819.403868139387</v>
      </c>
      <c r="W46" s="28" t="str">
        <f t="shared" si="12"/>
        <v>B</v>
      </c>
      <c r="X46" s="2">
        <f t="shared" si="1"/>
        <v>300</v>
      </c>
      <c r="Y46" s="2">
        <f t="shared" si="84"/>
        <v>82819.403868139387</v>
      </c>
      <c r="AA46" s="28" t="str">
        <f t="shared" si="13"/>
        <v>B</v>
      </c>
      <c r="AB46" s="2">
        <f t="shared" si="3"/>
        <v>0</v>
      </c>
      <c r="AC46" s="2">
        <f t="shared" si="85"/>
        <v>0</v>
      </c>
      <c r="AE46" s="24" t="str">
        <f t="shared" si="14"/>
        <v>B</v>
      </c>
      <c r="AF46" s="2">
        <f t="shared" si="5"/>
        <v>0</v>
      </c>
      <c r="AG46" s="2">
        <f t="shared" si="86"/>
        <v>0</v>
      </c>
      <c r="AI46" s="24" t="str">
        <f t="shared" si="15"/>
        <v>B</v>
      </c>
      <c r="AJ46" s="2">
        <f t="shared" si="7"/>
        <v>0</v>
      </c>
      <c r="AK46" s="2">
        <f t="shared" si="87"/>
        <v>0</v>
      </c>
    </row>
    <row r="47" spans="2:37">
      <c r="B47" s="7"/>
      <c r="C47" s="37" t="s">
        <v>81</v>
      </c>
      <c r="D47" s="38"/>
      <c r="E47" s="38"/>
      <c r="F47" s="38"/>
      <c r="G47" s="38">
        <v>1</v>
      </c>
      <c r="H47" s="38">
        <v>500</v>
      </c>
      <c r="I47" s="38">
        <f t="shared" ref="I47" si="89">H47*G47</f>
        <v>500</v>
      </c>
      <c r="J47" t="s">
        <v>11</v>
      </c>
      <c r="K47" s="28" t="s">
        <v>53</v>
      </c>
      <c r="L47" s="2">
        <v>170</v>
      </c>
      <c r="N47" s="2">
        <f t="shared" si="27"/>
        <v>85000</v>
      </c>
      <c r="P47" s="55">
        <f t="shared" si="0"/>
        <v>43032.339780232294</v>
      </c>
      <c r="R47" s="19">
        <f t="shared" si="88"/>
        <v>128032.33978023229</v>
      </c>
      <c r="W47" s="28" t="str">
        <f t="shared" ref="W47" si="90">K47</f>
        <v>B</v>
      </c>
      <c r="X47" s="2">
        <f t="shared" si="1"/>
        <v>500</v>
      </c>
      <c r="Y47" s="2">
        <f t="shared" si="84"/>
        <v>128032.33978023229</v>
      </c>
      <c r="AA47" s="28" t="str">
        <f t="shared" si="13"/>
        <v>B</v>
      </c>
      <c r="AB47" s="2">
        <f t="shared" si="3"/>
        <v>0</v>
      </c>
      <c r="AC47" s="2">
        <f t="shared" si="85"/>
        <v>0</v>
      </c>
      <c r="AE47" s="24" t="str">
        <f t="shared" si="14"/>
        <v>B</v>
      </c>
      <c r="AF47" s="2">
        <f t="shared" si="5"/>
        <v>0</v>
      </c>
      <c r="AG47" s="2">
        <f t="shared" si="86"/>
        <v>0</v>
      </c>
      <c r="AI47" s="24" t="str">
        <f t="shared" si="15"/>
        <v>B</v>
      </c>
      <c r="AJ47" s="2">
        <f t="shared" si="7"/>
        <v>0</v>
      </c>
      <c r="AK47" s="2">
        <f t="shared" si="87"/>
        <v>0</v>
      </c>
    </row>
    <row r="48" spans="2:37">
      <c r="B48" s="7"/>
      <c r="C48" s="37"/>
      <c r="D48" s="38"/>
      <c r="E48" s="38"/>
      <c r="F48" s="38"/>
      <c r="G48" s="38"/>
      <c r="H48" s="38"/>
      <c r="I48" s="38"/>
      <c r="K48" s="28"/>
      <c r="N48" s="2"/>
      <c r="R48" s="19"/>
    </row>
    <row r="49" spans="2:37">
      <c r="B49" s="7"/>
      <c r="C49" s="80" t="s">
        <v>166</v>
      </c>
      <c r="D49" s="74"/>
      <c r="E49" s="74"/>
      <c r="F49" s="74"/>
      <c r="G49" s="74"/>
      <c r="H49" s="74"/>
      <c r="I49" s="74"/>
      <c r="J49" s="75"/>
      <c r="K49" s="76"/>
      <c r="L49" s="77"/>
      <c r="M49" s="75"/>
      <c r="N49" s="77"/>
      <c r="O49" s="75"/>
      <c r="P49" s="78"/>
      <c r="Q49" s="75"/>
      <c r="R49" s="79"/>
    </row>
    <row r="50" spans="2:37">
      <c r="B50" s="7"/>
      <c r="C50" s="37" t="s">
        <v>157</v>
      </c>
      <c r="D50" s="38">
        <f>H50/40</f>
        <v>5</v>
      </c>
      <c r="E50" s="38" t="s">
        <v>18</v>
      </c>
      <c r="F50" s="38"/>
      <c r="G50" s="38">
        <v>1</v>
      </c>
      <c r="H50" s="38">
        <v>200</v>
      </c>
      <c r="I50" s="38">
        <f t="shared" ref="I50" si="91">H50*G50</f>
        <v>200</v>
      </c>
      <c r="J50" t="s">
        <v>11</v>
      </c>
      <c r="K50" s="28" t="s">
        <v>225</v>
      </c>
      <c r="L50" s="2">
        <v>220</v>
      </c>
      <c r="N50" s="2">
        <f t="shared" ref="N50" si="92">L50*I50</f>
        <v>44000</v>
      </c>
      <c r="P50" s="55">
        <f t="shared" ref="P50:P64" si="93">(($I50/$E$161)-$I50)*P$10</f>
        <v>17212.935912092922</v>
      </c>
      <c r="R50" s="19">
        <f>P50+N50</f>
        <v>61212.935912092922</v>
      </c>
      <c r="W50" s="28" t="str">
        <f t="shared" ref="W50" si="94">K50</f>
        <v>H</v>
      </c>
      <c r="X50" s="2">
        <f t="shared" ref="X50:X64" si="95">IF($W50=X$10,$I50,0)</f>
        <v>0</v>
      </c>
      <c r="Y50" s="2">
        <f t="shared" ref="Y50" si="96">IF($W50=X$10,$R50,0)</f>
        <v>0</v>
      </c>
      <c r="AA50" s="28" t="str">
        <f t="shared" ref="AA50" si="97">K50</f>
        <v>H</v>
      </c>
      <c r="AB50" s="2">
        <f t="shared" ref="AB50:AB64" si="98">IF($AA50=AB$10,$I50,0)</f>
        <v>0</v>
      </c>
      <c r="AC50" s="2">
        <f t="shared" ref="AC50" si="99">IF($AA50=AB$10,$R50,0)</f>
        <v>0</v>
      </c>
      <c r="AE50" s="24" t="str">
        <f t="shared" ref="AE50:AE64" si="100">K50</f>
        <v>H</v>
      </c>
      <c r="AF50" s="2">
        <f t="shared" ref="AF50:AF64" si="101">IF($AE50=AF$10,$I50,0)</f>
        <v>0</v>
      </c>
      <c r="AG50" s="2">
        <f t="shared" ref="AG50" si="102">IF($AE50=AF$10,$R50,0)</f>
        <v>0</v>
      </c>
      <c r="AI50" s="24" t="str">
        <f t="shared" ref="AI50:AI64" si="103">K50</f>
        <v>H</v>
      </c>
      <c r="AJ50" s="2">
        <f t="shared" ref="AJ50:AJ64" si="104">IF($AI50=AJ$10,$I50,0)</f>
        <v>200</v>
      </c>
      <c r="AK50" s="2">
        <f t="shared" ref="AK50" si="105">IF($AI50=AJ$10,$R50,0)</f>
        <v>61212.935912092922</v>
      </c>
    </row>
    <row r="51" spans="2:37">
      <c r="B51" s="7"/>
      <c r="C51" s="37" t="s">
        <v>158</v>
      </c>
      <c r="D51" s="38">
        <v>1</v>
      </c>
      <c r="E51" s="38" t="s">
        <v>18</v>
      </c>
      <c r="F51" s="38"/>
      <c r="G51" s="38">
        <v>1</v>
      </c>
      <c r="H51" s="38">
        <v>150</v>
      </c>
      <c r="I51" s="38">
        <f t="shared" ref="I51:I63" si="106">H51*G51</f>
        <v>150</v>
      </c>
      <c r="J51" t="s">
        <v>11</v>
      </c>
      <c r="K51" s="28" t="s">
        <v>225</v>
      </c>
      <c r="L51" s="2">
        <v>220</v>
      </c>
      <c r="N51" s="2">
        <f t="shared" ref="N51:N63" si="107">L51*I51</f>
        <v>33000</v>
      </c>
      <c r="P51" s="55">
        <f t="shared" si="93"/>
        <v>12909.701934069695</v>
      </c>
      <c r="R51" s="19">
        <f t="shared" ref="R51:R62" si="108">P51+N51</f>
        <v>45909.701934069693</v>
      </c>
      <c r="W51" s="28" t="str">
        <f t="shared" ref="W51:W63" si="109">K51</f>
        <v>H</v>
      </c>
      <c r="X51" s="2">
        <f t="shared" si="95"/>
        <v>0</v>
      </c>
      <c r="Y51" s="2">
        <f t="shared" ref="Y51:Y63" si="110">IF($W51=X$10,$R51,0)</f>
        <v>0</v>
      </c>
      <c r="AA51" s="28" t="str">
        <f t="shared" ref="AA51:AA63" si="111">K51</f>
        <v>H</v>
      </c>
      <c r="AB51" s="2">
        <f t="shared" si="98"/>
        <v>0</v>
      </c>
      <c r="AC51" s="2">
        <f t="shared" ref="AC51:AC63" si="112">IF($AA51=AB$10,$R51,0)</f>
        <v>0</v>
      </c>
      <c r="AE51" s="24" t="str">
        <f t="shared" si="100"/>
        <v>H</v>
      </c>
      <c r="AF51" s="2">
        <f t="shared" si="101"/>
        <v>0</v>
      </c>
      <c r="AG51" s="2">
        <f t="shared" ref="AG51:AG63" si="113">IF($AE51=AF$10,$R51,0)</f>
        <v>0</v>
      </c>
      <c r="AI51" s="24" t="str">
        <f t="shared" si="103"/>
        <v>H</v>
      </c>
      <c r="AJ51" s="2">
        <f t="shared" si="104"/>
        <v>150</v>
      </c>
      <c r="AK51" s="2">
        <f t="shared" ref="AK51:AK63" si="114">IF($AI51=AJ$10,$R51,0)</f>
        <v>45909.701934069693</v>
      </c>
    </row>
    <row r="52" spans="2:37">
      <c r="B52" s="7"/>
      <c r="C52" s="37" t="s">
        <v>164</v>
      </c>
      <c r="D52" s="38"/>
      <c r="E52" s="38"/>
      <c r="F52" s="38"/>
      <c r="G52" s="38">
        <v>2</v>
      </c>
      <c r="H52" s="38">
        <v>150</v>
      </c>
      <c r="I52" s="38">
        <f t="shared" si="106"/>
        <v>300</v>
      </c>
      <c r="J52" t="s">
        <v>11</v>
      </c>
      <c r="K52" s="28" t="s">
        <v>225</v>
      </c>
      <c r="L52" s="2">
        <v>200</v>
      </c>
      <c r="N52" s="2">
        <f t="shared" si="107"/>
        <v>60000</v>
      </c>
      <c r="P52" s="55">
        <f t="shared" si="93"/>
        <v>25819.40386813939</v>
      </c>
      <c r="R52" s="19">
        <f t="shared" si="108"/>
        <v>85819.403868139387</v>
      </c>
      <c r="W52" s="28" t="str">
        <f t="shared" si="109"/>
        <v>H</v>
      </c>
      <c r="X52" s="2">
        <f t="shared" si="95"/>
        <v>0</v>
      </c>
      <c r="Y52" s="2">
        <f t="shared" si="110"/>
        <v>0</v>
      </c>
      <c r="AA52" s="28" t="str">
        <f t="shared" si="111"/>
        <v>H</v>
      </c>
      <c r="AB52" s="2">
        <f t="shared" si="98"/>
        <v>0</v>
      </c>
      <c r="AC52" s="2">
        <f t="shared" si="112"/>
        <v>0</v>
      </c>
      <c r="AE52" s="24" t="str">
        <f t="shared" si="100"/>
        <v>H</v>
      </c>
      <c r="AF52" s="2">
        <f t="shared" si="101"/>
        <v>0</v>
      </c>
      <c r="AG52" s="2">
        <f t="shared" si="113"/>
        <v>0</v>
      </c>
      <c r="AI52" s="24" t="str">
        <f t="shared" si="103"/>
        <v>H</v>
      </c>
      <c r="AJ52" s="2">
        <f t="shared" si="104"/>
        <v>300</v>
      </c>
      <c r="AK52" s="2">
        <f t="shared" si="114"/>
        <v>85819.403868139387</v>
      </c>
    </row>
    <row r="53" spans="2:37">
      <c r="B53" s="7"/>
      <c r="C53" s="37" t="s">
        <v>159</v>
      </c>
      <c r="D53" s="38"/>
      <c r="E53" s="38"/>
      <c r="F53" s="38"/>
      <c r="G53" s="38">
        <v>4</v>
      </c>
      <c r="H53" s="38">
        <v>120</v>
      </c>
      <c r="I53" s="38">
        <f t="shared" ref="I53" si="115">H53*G53</f>
        <v>480</v>
      </c>
      <c r="J53" t="s">
        <v>11</v>
      </c>
      <c r="K53" s="28" t="s">
        <v>225</v>
      </c>
      <c r="L53" s="2">
        <v>200</v>
      </c>
      <c r="N53" s="2">
        <f t="shared" ref="N53" si="116">L53*I53</f>
        <v>96000</v>
      </c>
      <c r="P53" s="55">
        <f t="shared" si="93"/>
        <v>41311.046189023029</v>
      </c>
      <c r="R53" s="19">
        <f t="shared" ref="R53" si="117">P53+N53</f>
        <v>137311.04618902304</v>
      </c>
      <c r="W53" s="28" t="str">
        <f t="shared" ref="W53" si="118">K53</f>
        <v>H</v>
      </c>
      <c r="X53" s="2">
        <f t="shared" si="95"/>
        <v>0</v>
      </c>
      <c r="Y53" s="2">
        <f t="shared" ref="Y53" si="119">IF($W53=X$10,$R53,0)</f>
        <v>0</v>
      </c>
      <c r="AA53" s="28" t="str">
        <f t="shared" ref="AA53" si="120">K53</f>
        <v>H</v>
      </c>
      <c r="AB53" s="2">
        <f t="shared" si="98"/>
        <v>0</v>
      </c>
      <c r="AC53" s="2">
        <f t="shared" ref="AC53" si="121">IF($AA53=AB$10,$R53,0)</f>
        <v>0</v>
      </c>
      <c r="AE53" s="24" t="str">
        <f t="shared" si="100"/>
        <v>H</v>
      </c>
      <c r="AF53" s="2">
        <f t="shared" si="101"/>
        <v>0</v>
      </c>
      <c r="AG53" s="2">
        <f t="shared" ref="AG53" si="122">IF($AE53=AF$10,$R53,0)</f>
        <v>0</v>
      </c>
      <c r="AI53" s="24" t="str">
        <f t="shared" si="103"/>
        <v>H</v>
      </c>
      <c r="AJ53" s="2">
        <f t="shared" si="104"/>
        <v>480</v>
      </c>
      <c r="AK53" s="2">
        <f t="shared" ref="AK53" si="123">IF($AI53=AJ$10,$R53,0)</f>
        <v>137311.04618902304</v>
      </c>
    </row>
    <row r="54" spans="2:37">
      <c r="B54" s="7"/>
      <c r="C54" s="37" t="s">
        <v>160</v>
      </c>
      <c r="D54" s="38"/>
      <c r="E54" s="38"/>
      <c r="F54" s="38"/>
      <c r="G54" s="38">
        <v>4</v>
      </c>
      <c r="H54" s="38">
        <v>50</v>
      </c>
      <c r="I54" s="38">
        <f t="shared" si="106"/>
        <v>200</v>
      </c>
      <c r="J54" t="s">
        <v>11</v>
      </c>
      <c r="K54" s="28" t="s">
        <v>225</v>
      </c>
      <c r="L54" s="2">
        <v>200</v>
      </c>
      <c r="N54" s="2">
        <f t="shared" si="107"/>
        <v>40000</v>
      </c>
      <c r="P54" s="55">
        <f t="shared" si="93"/>
        <v>17212.935912092922</v>
      </c>
      <c r="R54" s="19">
        <f t="shared" si="108"/>
        <v>57212.935912092922</v>
      </c>
      <c r="W54" s="28" t="str">
        <f t="shared" si="109"/>
        <v>H</v>
      </c>
      <c r="X54" s="2">
        <f t="shared" si="95"/>
        <v>0</v>
      </c>
      <c r="Y54" s="2">
        <f t="shared" si="110"/>
        <v>0</v>
      </c>
      <c r="AA54" s="28" t="str">
        <f t="shared" si="111"/>
        <v>H</v>
      </c>
      <c r="AB54" s="2">
        <f t="shared" si="98"/>
        <v>0</v>
      </c>
      <c r="AC54" s="2">
        <f t="shared" si="112"/>
        <v>0</v>
      </c>
      <c r="AE54" s="24" t="str">
        <f t="shared" si="100"/>
        <v>H</v>
      </c>
      <c r="AF54" s="2">
        <f t="shared" si="101"/>
        <v>0</v>
      </c>
      <c r="AG54" s="2">
        <f t="shared" si="113"/>
        <v>0</v>
      </c>
      <c r="AI54" s="24" t="str">
        <f t="shared" si="103"/>
        <v>H</v>
      </c>
      <c r="AJ54" s="2">
        <f t="shared" si="104"/>
        <v>200</v>
      </c>
      <c r="AK54" s="2">
        <f t="shared" si="114"/>
        <v>57212.935912092922</v>
      </c>
    </row>
    <row r="55" spans="2:37">
      <c r="B55" s="7"/>
      <c r="C55" s="37" t="s">
        <v>165</v>
      </c>
      <c r="D55" s="38"/>
      <c r="E55" s="38"/>
      <c r="F55" s="38"/>
      <c r="G55" s="38">
        <v>1</v>
      </c>
      <c r="H55" s="38">
        <v>180</v>
      </c>
      <c r="I55" s="38">
        <f t="shared" ref="I55" si="124">H55*G55</f>
        <v>180</v>
      </c>
      <c r="J55" t="s">
        <v>11</v>
      </c>
      <c r="K55" s="28" t="s">
        <v>225</v>
      </c>
      <c r="L55" s="2">
        <v>200</v>
      </c>
      <c r="N55" s="2">
        <f t="shared" ref="N55" si="125">L55*I55</f>
        <v>36000</v>
      </c>
      <c r="P55" s="55">
        <f t="shared" si="93"/>
        <v>15491.642320883631</v>
      </c>
      <c r="R55" s="19">
        <f t="shared" ref="R55" si="126">P55+N55</f>
        <v>51491.642320883635</v>
      </c>
      <c r="W55" s="28" t="str">
        <f t="shared" ref="W55" si="127">K55</f>
        <v>H</v>
      </c>
      <c r="X55" s="2">
        <f t="shared" si="95"/>
        <v>0</v>
      </c>
      <c r="Y55" s="2">
        <f t="shared" ref="Y55" si="128">IF($W55=X$10,$R55,0)</f>
        <v>0</v>
      </c>
      <c r="AA55" s="28" t="str">
        <f t="shared" ref="AA55" si="129">K55</f>
        <v>H</v>
      </c>
      <c r="AB55" s="2">
        <f t="shared" si="98"/>
        <v>0</v>
      </c>
      <c r="AC55" s="2">
        <f t="shared" ref="AC55" si="130">IF($AA55=AB$10,$R55,0)</f>
        <v>0</v>
      </c>
      <c r="AE55" s="24" t="str">
        <f t="shared" si="100"/>
        <v>H</v>
      </c>
      <c r="AF55" s="2">
        <f t="shared" si="101"/>
        <v>0</v>
      </c>
      <c r="AG55" s="2">
        <f t="shared" ref="AG55" si="131">IF($AE55=AF$10,$R55,0)</f>
        <v>0</v>
      </c>
      <c r="AI55" s="24" t="str">
        <f t="shared" si="103"/>
        <v>H</v>
      </c>
      <c r="AJ55" s="2">
        <f t="shared" si="104"/>
        <v>180</v>
      </c>
      <c r="AK55" s="2">
        <f t="shared" ref="AK55" si="132">IF($AI55=AJ$10,$R55,0)</f>
        <v>51491.642320883635</v>
      </c>
    </row>
    <row r="56" spans="2:37">
      <c r="B56" s="7"/>
      <c r="C56" s="37" t="s">
        <v>161</v>
      </c>
      <c r="D56" s="38">
        <f>I56/60/G56</f>
        <v>20</v>
      </c>
      <c r="E56" s="38" t="s">
        <v>243</v>
      </c>
      <c r="F56" s="38"/>
      <c r="G56" s="38">
        <v>2</v>
      </c>
      <c r="H56" s="38">
        <v>1200</v>
      </c>
      <c r="I56" s="38">
        <f t="shared" si="106"/>
        <v>2400</v>
      </c>
      <c r="J56" t="s">
        <v>11</v>
      </c>
      <c r="K56" s="28" t="s">
        <v>225</v>
      </c>
      <c r="L56" s="2">
        <v>230</v>
      </c>
      <c r="N56" s="2">
        <f t="shared" si="107"/>
        <v>552000</v>
      </c>
      <c r="P56" s="55">
        <f t="shared" si="93"/>
        <v>206555.23094511512</v>
      </c>
      <c r="R56" s="19">
        <f t="shared" si="108"/>
        <v>758555.23094511509</v>
      </c>
      <c r="W56" s="28" t="str">
        <f t="shared" si="109"/>
        <v>H</v>
      </c>
      <c r="X56" s="2">
        <f t="shared" si="95"/>
        <v>0</v>
      </c>
      <c r="Y56" s="2">
        <f t="shared" si="110"/>
        <v>0</v>
      </c>
      <c r="AA56" s="28" t="str">
        <f t="shared" si="111"/>
        <v>H</v>
      </c>
      <c r="AB56" s="2">
        <f t="shared" si="98"/>
        <v>0</v>
      </c>
      <c r="AC56" s="2">
        <f t="shared" si="112"/>
        <v>0</v>
      </c>
      <c r="AE56" s="24" t="str">
        <f t="shared" si="100"/>
        <v>H</v>
      </c>
      <c r="AF56" s="2">
        <f t="shared" si="101"/>
        <v>0</v>
      </c>
      <c r="AG56" s="2">
        <f t="shared" si="113"/>
        <v>0</v>
      </c>
      <c r="AI56" s="24" t="str">
        <f t="shared" si="103"/>
        <v>H</v>
      </c>
      <c r="AJ56" s="2">
        <f t="shared" si="104"/>
        <v>2400</v>
      </c>
      <c r="AK56" s="2">
        <f t="shared" si="114"/>
        <v>758555.23094511509</v>
      </c>
    </row>
    <row r="57" spans="2:37">
      <c r="B57" s="7"/>
      <c r="C57" s="37" t="s">
        <v>167</v>
      </c>
      <c r="D57" s="38">
        <f>H57/35</f>
        <v>8.5714285714285712</v>
      </c>
      <c r="E57" s="38" t="s">
        <v>31</v>
      </c>
      <c r="F57" s="38"/>
      <c r="G57" s="38">
        <v>1</v>
      </c>
      <c r="H57" s="38">
        <v>300</v>
      </c>
      <c r="I57" s="38">
        <f t="shared" si="106"/>
        <v>300</v>
      </c>
      <c r="J57" t="s">
        <v>11</v>
      </c>
      <c r="K57" s="28" t="s">
        <v>225</v>
      </c>
      <c r="L57" s="2">
        <v>220</v>
      </c>
      <c r="N57" s="2">
        <f t="shared" si="107"/>
        <v>66000</v>
      </c>
      <c r="P57" s="55">
        <f t="shared" si="93"/>
        <v>25819.40386813939</v>
      </c>
      <c r="R57" s="19">
        <f t="shared" si="108"/>
        <v>91819.403868139387</v>
      </c>
      <c r="W57" s="28" t="str">
        <f t="shared" si="109"/>
        <v>H</v>
      </c>
      <c r="X57" s="2">
        <f t="shared" si="95"/>
        <v>0</v>
      </c>
      <c r="Y57" s="2">
        <f t="shared" si="110"/>
        <v>0</v>
      </c>
      <c r="AA57" s="28" t="str">
        <f t="shared" si="111"/>
        <v>H</v>
      </c>
      <c r="AB57" s="2">
        <f t="shared" si="98"/>
        <v>0</v>
      </c>
      <c r="AC57" s="2">
        <f t="shared" si="112"/>
        <v>0</v>
      </c>
      <c r="AE57" s="24" t="str">
        <f t="shared" si="100"/>
        <v>H</v>
      </c>
      <c r="AF57" s="2">
        <f t="shared" si="101"/>
        <v>0</v>
      </c>
      <c r="AG57" s="2">
        <f t="shared" si="113"/>
        <v>0</v>
      </c>
      <c r="AI57" s="24" t="str">
        <f t="shared" si="103"/>
        <v>H</v>
      </c>
      <c r="AJ57" s="2">
        <f t="shared" si="104"/>
        <v>300</v>
      </c>
      <c r="AK57" s="2">
        <f t="shared" si="114"/>
        <v>91819.403868139387</v>
      </c>
    </row>
    <row r="58" spans="2:37">
      <c r="B58" s="7"/>
      <c r="C58" s="37" t="s">
        <v>162</v>
      </c>
      <c r="D58" s="38"/>
      <c r="E58" s="38"/>
      <c r="F58" s="38"/>
      <c r="G58" s="38">
        <v>1</v>
      </c>
      <c r="H58" s="38">
        <v>180</v>
      </c>
      <c r="I58" s="38">
        <f t="shared" si="106"/>
        <v>180</v>
      </c>
      <c r="J58" t="s">
        <v>11</v>
      </c>
      <c r="K58" s="28" t="s">
        <v>225</v>
      </c>
      <c r="L58" s="2">
        <v>190</v>
      </c>
      <c r="N58" s="2">
        <f t="shared" si="107"/>
        <v>34200</v>
      </c>
      <c r="P58" s="55">
        <f t="shared" si="93"/>
        <v>15491.642320883631</v>
      </c>
      <c r="R58" s="19">
        <f t="shared" si="108"/>
        <v>49691.642320883635</v>
      </c>
      <c r="W58" s="28" t="str">
        <f t="shared" si="109"/>
        <v>H</v>
      </c>
      <c r="X58" s="2">
        <f t="shared" si="95"/>
        <v>0</v>
      </c>
      <c r="Y58" s="2">
        <f t="shared" si="110"/>
        <v>0</v>
      </c>
      <c r="AA58" s="28" t="str">
        <f t="shared" si="111"/>
        <v>H</v>
      </c>
      <c r="AB58" s="2">
        <f t="shared" si="98"/>
        <v>0</v>
      </c>
      <c r="AC58" s="2">
        <f t="shared" si="112"/>
        <v>0</v>
      </c>
      <c r="AE58" s="24" t="str">
        <f t="shared" si="100"/>
        <v>H</v>
      </c>
      <c r="AF58" s="2">
        <f t="shared" si="101"/>
        <v>0</v>
      </c>
      <c r="AG58" s="2">
        <f t="shared" si="113"/>
        <v>0</v>
      </c>
      <c r="AI58" s="24" t="str">
        <f t="shared" si="103"/>
        <v>H</v>
      </c>
      <c r="AJ58" s="2">
        <f t="shared" si="104"/>
        <v>180</v>
      </c>
      <c r="AK58" s="2">
        <f t="shared" si="114"/>
        <v>49691.642320883635</v>
      </c>
    </row>
    <row r="59" spans="2:37">
      <c r="B59" s="7"/>
      <c r="C59" s="37" t="s">
        <v>163</v>
      </c>
      <c r="D59" s="38"/>
      <c r="E59" s="38"/>
      <c r="F59" s="38"/>
      <c r="G59" s="38">
        <v>2</v>
      </c>
      <c r="H59" s="38">
        <v>120</v>
      </c>
      <c r="I59" s="38">
        <f t="shared" si="106"/>
        <v>240</v>
      </c>
      <c r="J59" t="s">
        <v>11</v>
      </c>
      <c r="K59" s="28" t="s">
        <v>225</v>
      </c>
      <c r="L59" s="2">
        <v>200</v>
      </c>
      <c r="N59" s="2">
        <f t="shared" si="107"/>
        <v>48000</v>
      </c>
      <c r="P59" s="55">
        <f t="shared" si="93"/>
        <v>20655.523094511515</v>
      </c>
      <c r="R59" s="19">
        <f t="shared" si="108"/>
        <v>68655.523094511518</v>
      </c>
      <c r="W59" s="28" t="str">
        <f t="shared" si="109"/>
        <v>H</v>
      </c>
      <c r="X59" s="2">
        <f t="shared" si="95"/>
        <v>0</v>
      </c>
      <c r="Y59" s="2">
        <f t="shared" si="110"/>
        <v>0</v>
      </c>
      <c r="AA59" s="28" t="str">
        <f t="shared" si="111"/>
        <v>H</v>
      </c>
      <c r="AB59" s="2">
        <f t="shared" si="98"/>
        <v>0</v>
      </c>
      <c r="AC59" s="2">
        <f t="shared" si="112"/>
        <v>0</v>
      </c>
      <c r="AE59" s="24" t="str">
        <f t="shared" si="100"/>
        <v>H</v>
      </c>
      <c r="AF59" s="2">
        <f t="shared" si="101"/>
        <v>0</v>
      </c>
      <c r="AG59" s="2">
        <f t="shared" si="113"/>
        <v>0</v>
      </c>
      <c r="AI59" s="24" t="str">
        <f t="shared" si="103"/>
        <v>H</v>
      </c>
      <c r="AJ59" s="2">
        <f t="shared" si="104"/>
        <v>240</v>
      </c>
      <c r="AK59" s="2">
        <f t="shared" si="114"/>
        <v>68655.523094511518</v>
      </c>
    </row>
    <row r="60" spans="2:37">
      <c r="B60" s="7"/>
      <c r="C60" s="37" t="s">
        <v>168</v>
      </c>
      <c r="D60" s="38"/>
      <c r="E60" s="38"/>
      <c r="F60" s="38"/>
      <c r="G60" s="38">
        <v>1</v>
      </c>
      <c r="H60" s="38">
        <v>150</v>
      </c>
      <c r="I60" s="38">
        <f t="shared" si="106"/>
        <v>150</v>
      </c>
      <c r="J60" t="s">
        <v>11</v>
      </c>
      <c r="K60" s="28" t="s">
        <v>225</v>
      </c>
      <c r="L60" s="2">
        <v>200</v>
      </c>
      <c r="N60" s="2">
        <f t="shared" si="107"/>
        <v>30000</v>
      </c>
      <c r="P60" s="55">
        <f t="shared" si="93"/>
        <v>12909.701934069695</v>
      </c>
      <c r="R60" s="19">
        <f t="shared" si="108"/>
        <v>42909.701934069693</v>
      </c>
      <c r="W60" s="28" t="str">
        <f t="shared" si="109"/>
        <v>H</v>
      </c>
      <c r="X60" s="2">
        <f t="shared" si="95"/>
        <v>0</v>
      </c>
      <c r="Y60" s="2">
        <f t="shared" si="110"/>
        <v>0</v>
      </c>
      <c r="AA60" s="28" t="str">
        <f t="shared" si="111"/>
        <v>H</v>
      </c>
      <c r="AB60" s="2">
        <f t="shared" si="98"/>
        <v>0</v>
      </c>
      <c r="AC60" s="2">
        <f t="shared" si="112"/>
        <v>0</v>
      </c>
      <c r="AE60" s="24" t="str">
        <f t="shared" si="100"/>
        <v>H</v>
      </c>
      <c r="AF60" s="2">
        <f t="shared" si="101"/>
        <v>0</v>
      </c>
      <c r="AG60" s="2">
        <f t="shared" si="113"/>
        <v>0</v>
      </c>
      <c r="AI60" s="24" t="str">
        <f t="shared" si="103"/>
        <v>H</v>
      </c>
      <c r="AJ60" s="2">
        <f t="shared" si="104"/>
        <v>150</v>
      </c>
      <c r="AK60" s="2">
        <f t="shared" si="114"/>
        <v>42909.701934069693</v>
      </c>
    </row>
    <row r="61" spans="2:37">
      <c r="B61" s="7"/>
      <c r="C61" s="37" t="s">
        <v>169</v>
      </c>
      <c r="D61" s="38"/>
      <c r="E61" s="38"/>
      <c r="F61" s="38"/>
      <c r="G61" s="38">
        <v>1</v>
      </c>
      <c r="H61" s="38">
        <v>80</v>
      </c>
      <c r="I61" s="38">
        <f t="shared" ref="I61" si="133">H61*G61</f>
        <v>80</v>
      </c>
      <c r="J61" t="s">
        <v>11</v>
      </c>
      <c r="K61" s="28" t="s">
        <v>225</v>
      </c>
      <c r="L61" s="2">
        <v>200</v>
      </c>
      <c r="N61" s="2">
        <f t="shared" ref="N61" si="134">L61*I61</f>
        <v>16000</v>
      </c>
      <c r="P61" s="55">
        <f t="shared" si="93"/>
        <v>6885.1743648371676</v>
      </c>
      <c r="R61" s="19">
        <f t="shared" ref="R61" si="135">P61+N61</f>
        <v>22885.174364837167</v>
      </c>
      <c r="W61" s="28" t="str">
        <f t="shared" ref="W61" si="136">K61</f>
        <v>H</v>
      </c>
      <c r="X61" s="2">
        <f t="shared" si="95"/>
        <v>0</v>
      </c>
      <c r="Y61" s="2">
        <f t="shared" ref="Y61" si="137">IF($W61=X$10,$R61,0)</f>
        <v>0</v>
      </c>
      <c r="AA61" s="28" t="str">
        <f t="shared" ref="AA61" si="138">K61</f>
        <v>H</v>
      </c>
      <c r="AB61" s="2">
        <f t="shared" si="98"/>
        <v>0</v>
      </c>
      <c r="AC61" s="2">
        <f t="shared" ref="AC61" si="139">IF($AA61=AB$10,$R61,0)</f>
        <v>0</v>
      </c>
      <c r="AE61" s="24" t="str">
        <f t="shared" si="100"/>
        <v>H</v>
      </c>
      <c r="AF61" s="2">
        <f t="shared" si="101"/>
        <v>0</v>
      </c>
      <c r="AG61" s="2">
        <f t="shared" ref="AG61" si="140">IF($AE61=AF$10,$R61,0)</f>
        <v>0</v>
      </c>
      <c r="AI61" s="24" t="str">
        <f t="shared" si="103"/>
        <v>H</v>
      </c>
      <c r="AJ61" s="2">
        <f t="shared" si="104"/>
        <v>80</v>
      </c>
      <c r="AK61" s="2">
        <f t="shared" ref="AK61" si="141">IF($AI61=AJ$10,$R61,0)</f>
        <v>22885.174364837167</v>
      </c>
    </row>
    <row r="62" spans="2:37">
      <c r="B62" s="7"/>
      <c r="C62" s="37" t="s">
        <v>60</v>
      </c>
      <c r="D62" s="38">
        <f>I62/25/G62</f>
        <v>20</v>
      </c>
      <c r="E62" t="s">
        <v>18</v>
      </c>
      <c r="F62" s="38"/>
      <c r="G62" s="38">
        <v>1</v>
      </c>
      <c r="H62" s="38">
        <v>500</v>
      </c>
      <c r="I62" s="38">
        <f t="shared" si="106"/>
        <v>500</v>
      </c>
      <c r="J62" t="s">
        <v>11</v>
      </c>
      <c r="K62" s="28" t="s">
        <v>225</v>
      </c>
      <c r="L62" s="2">
        <v>220</v>
      </c>
      <c r="N62" s="2">
        <f t="shared" si="107"/>
        <v>110000</v>
      </c>
      <c r="P62" s="55">
        <f t="shared" si="93"/>
        <v>43032.339780232294</v>
      </c>
      <c r="R62" s="19">
        <f t="shared" si="108"/>
        <v>153032.33978023229</v>
      </c>
      <c r="W62" s="28" t="str">
        <f t="shared" si="109"/>
        <v>H</v>
      </c>
      <c r="X62" s="2">
        <f t="shared" si="95"/>
        <v>0</v>
      </c>
      <c r="Y62" s="2">
        <f t="shared" si="110"/>
        <v>0</v>
      </c>
      <c r="AA62" s="28" t="str">
        <f t="shared" si="111"/>
        <v>H</v>
      </c>
      <c r="AB62" s="2">
        <f t="shared" si="98"/>
        <v>0</v>
      </c>
      <c r="AC62" s="2">
        <f t="shared" si="112"/>
        <v>0</v>
      </c>
      <c r="AE62" s="24" t="str">
        <f t="shared" si="100"/>
        <v>H</v>
      </c>
      <c r="AF62" s="2">
        <f t="shared" si="101"/>
        <v>0</v>
      </c>
      <c r="AG62" s="2">
        <f t="shared" si="113"/>
        <v>0</v>
      </c>
      <c r="AI62" s="24" t="str">
        <f t="shared" si="103"/>
        <v>H</v>
      </c>
      <c r="AJ62" s="2">
        <f t="shared" si="104"/>
        <v>500</v>
      </c>
      <c r="AK62" s="2">
        <f t="shared" si="114"/>
        <v>153032.33978023229</v>
      </c>
    </row>
    <row r="63" spans="2:37">
      <c r="B63" s="7"/>
      <c r="C63" s="37" t="s">
        <v>171</v>
      </c>
      <c r="D63" s="38"/>
      <c r="E63" s="38"/>
      <c r="F63" s="38"/>
      <c r="G63" s="38">
        <v>2</v>
      </c>
      <c r="H63" s="38">
        <v>50</v>
      </c>
      <c r="I63" s="38">
        <f t="shared" si="106"/>
        <v>100</v>
      </c>
      <c r="J63" t="s">
        <v>11</v>
      </c>
      <c r="K63" s="28" t="s">
        <v>225</v>
      </c>
      <c r="L63" s="2">
        <v>200</v>
      </c>
      <c r="N63" s="2">
        <f t="shared" si="107"/>
        <v>20000</v>
      </c>
      <c r="P63" s="55">
        <f t="shared" si="93"/>
        <v>8606.467956046461</v>
      </c>
      <c r="R63" s="19">
        <f>P63+N63</f>
        <v>28606.467956046461</v>
      </c>
      <c r="W63" s="28" t="str">
        <f t="shared" si="109"/>
        <v>H</v>
      </c>
      <c r="X63" s="2">
        <f t="shared" si="95"/>
        <v>0</v>
      </c>
      <c r="Y63" s="2">
        <f t="shared" si="110"/>
        <v>0</v>
      </c>
      <c r="AA63" s="28" t="str">
        <f t="shared" si="111"/>
        <v>H</v>
      </c>
      <c r="AB63" s="2">
        <f t="shared" si="98"/>
        <v>0</v>
      </c>
      <c r="AC63" s="2">
        <f t="shared" si="112"/>
        <v>0</v>
      </c>
      <c r="AE63" s="24" t="str">
        <f t="shared" si="100"/>
        <v>H</v>
      </c>
      <c r="AF63" s="2">
        <f t="shared" si="101"/>
        <v>0</v>
      </c>
      <c r="AG63" s="2">
        <f t="shared" si="113"/>
        <v>0</v>
      </c>
      <c r="AI63" s="24" t="str">
        <f t="shared" si="103"/>
        <v>H</v>
      </c>
      <c r="AJ63" s="2">
        <f t="shared" si="104"/>
        <v>100</v>
      </c>
      <c r="AK63" s="2">
        <f t="shared" si="114"/>
        <v>28606.467956046461</v>
      </c>
    </row>
    <row r="64" spans="2:37">
      <c r="B64" s="7"/>
      <c r="C64" s="37" t="s">
        <v>170</v>
      </c>
      <c r="D64" s="38"/>
      <c r="E64" s="38"/>
      <c r="F64" s="38"/>
      <c r="G64" s="38">
        <v>4</v>
      </c>
      <c r="H64" s="38">
        <v>90</v>
      </c>
      <c r="I64" s="38">
        <f t="shared" ref="I64" si="142">H64*G64</f>
        <v>360</v>
      </c>
      <c r="J64" t="s">
        <v>11</v>
      </c>
      <c r="K64" s="28" t="s">
        <v>225</v>
      </c>
      <c r="L64" s="2">
        <v>245</v>
      </c>
      <c r="N64" s="2">
        <f t="shared" ref="N64" si="143">L64*I64</f>
        <v>88200</v>
      </c>
      <c r="P64" s="55">
        <f t="shared" si="93"/>
        <v>30983.284641767263</v>
      </c>
      <c r="R64" s="19">
        <f t="shared" ref="R64" si="144">P64+N64</f>
        <v>119183.28464176727</v>
      </c>
      <c r="W64" s="28" t="str">
        <f t="shared" ref="W64" si="145">K64</f>
        <v>H</v>
      </c>
      <c r="X64" s="2">
        <f t="shared" si="95"/>
        <v>0</v>
      </c>
      <c r="Y64" s="2">
        <f t="shared" ref="Y64" si="146">IF($W64=X$10,$R64,0)</f>
        <v>0</v>
      </c>
      <c r="AA64" s="28" t="str">
        <f t="shared" ref="AA64" si="147">K64</f>
        <v>H</v>
      </c>
      <c r="AB64" s="2">
        <f t="shared" si="98"/>
        <v>0</v>
      </c>
      <c r="AC64" s="2">
        <f t="shared" ref="AC64" si="148">IF($AA64=AB$10,$R64,0)</f>
        <v>0</v>
      </c>
      <c r="AE64" s="24" t="str">
        <f t="shared" si="100"/>
        <v>H</v>
      </c>
      <c r="AF64" s="2">
        <f t="shared" si="101"/>
        <v>0</v>
      </c>
      <c r="AG64" s="2">
        <f t="shared" ref="AG64" si="149">IF($AE64=AF$10,$R64,0)</f>
        <v>0</v>
      </c>
      <c r="AI64" s="24" t="str">
        <f t="shared" si="103"/>
        <v>H</v>
      </c>
      <c r="AJ64" s="2">
        <f t="shared" si="104"/>
        <v>360</v>
      </c>
      <c r="AK64" s="2">
        <f t="shared" ref="AK64" si="150">IF($AI64=AJ$10,$R64,0)</f>
        <v>119183.28464176727</v>
      </c>
    </row>
    <row r="65" spans="2:37">
      <c r="B65" s="7"/>
      <c r="C65" s="37"/>
      <c r="D65" s="38"/>
      <c r="E65" s="38"/>
      <c r="F65" s="38"/>
      <c r="G65" s="38"/>
      <c r="H65" s="38"/>
      <c r="I65" s="38"/>
      <c r="K65" s="28"/>
      <c r="N65" s="2"/>
      <c r="R65" s="19"/>
    </row>
    <row r="66" spans="2:37">
      <c r="B66" s="7"/>
      <c r="C66" s="81" t="s">
        <v>228</v>
      </c>
      <c r="D66" s="74"/>
      <c r="E66" s="74"/>
      <c r="F66" s="74"/>
      <c r="G66" s="74"/>
      <c r="H66" s="74"/>
      <c r="I66" s="74"/>
      <c r="J66" s="75"/>
      <c r="K66" s="76"/>
      <c r="L66" s="77"/>
      <c r="M66" s="75"/>
      <c r="N66" s="77"/>
      <c r="O66" s="75"/>
      <c r="P66" s="78"/>
      <c r="Q66" s="75"/>
      <c r="R66" s="79"/>
      <c r="AI66" s="24"/>
    </row>
    <row r="67" spans="2:37">
      <c r="B67" s="7"/>
      <c r="C67" s="37" t="s">
        <v>153</v>
      </c>
      <c r="D67" s="38"/>
      <c r="E67" s="38" t="s">
        <v>117</v>
      </c>
      <c r="F67" s="38" t="s">
        <v>122</v>
      </c>
      <c r="G67" s="38">
        <v>0</v>
      </c>
      <c r="H67" s="39">
        <v>6.25</v>
      </c>
      <c r="I67" s="38">
        <f t="shared" ref="I67:I88" si="151">H67*G67</f>
        <v>0</v>
      </c>
      <c r="J67" t="s">
        <v>11</v>
      </c>
      <c r="K67" s="28" t="s">
        <v>55</v>
      </c>
      <c r="L67" s="2">
        <v>280</v>
      </c>
      <c r="N67" s="2">
        <f t="shared" ref="N67:N71" si="152">L67*I67</f>
        <v>0</v>
      </c>
      <c r="P67" s="55">
        <f t="shared" ref="P67:P95" si="153">(($I67/$E$161)-$I67)*P$10</f>
        <v>0</v>
      </c>
      <c r="R67" s="19">
        <f t="shared" ref="R67:R70" si="154">P67+N67</f>
        <v>0</v>
      </c>
      <c r="W67" s="28" t="str">
        <f t="shared" ref="W67:W70" si="155">K67</f>
        <v>R</v>
      </c>
      <c r="X67" s="2">
        <f t="shared" ref="X67:X95" si="156">IF($W67=X$10,$I67,0)</f>
        <v>0</v>
      </c>
      <c r="Y67" s="2">
        <f t="shared" ref="Y67:Y95" si="157">IF($W67=X$10,$R67,0)</f>
        <v>0</v>
      </c>
      <c r="AA67" s="28" t="str">
        <f t="shared" ref="AA67:AA70" si="158">K67</f>
        <v>R</v>
      </c>
      <c r="AB67" s="2">
        <f t="shared" ref="AB67:AB95" si="159">IF($AA67=AB$10,$I67,0)</f>
        <v>0</v>
      </c>
      <c r="AC67" s="2">
        <f t="shared" ref="AC67:AC95" si="160">IF($AA67=AB$10,$R67,0)</f>
        <v>0</v>
      </c>
      <c r="AE67" s="24" t="str">
        <f t="shared" ref="AE67:AE95" si="161">K67</f>
        <v>R</v>
      </c>
      <c r="AF67" s="2">
        <f t="shared" ref="AF67:AF95" si="162">IF($AE67=AF$10,$I67,0)</f>
        <v>0</v>
      </c>
      <c r="AG67" s="2">
        <f t="shared" ref="AG67:AG95" si="163">IF($AE67=AF$10,$R67,0)</f>
        <v>0</v>
      </c>
      <c r="AI67" s="24" t="str">
        <f t="shared" ref="AI67:AI95" si="164">K67</f>
        <v>R</v>
      </c>
      <c r="AJ67" s="2">
        <f t="shared" ref="AJ67:AJ95" si="165">IF($AI67=AJ$10,$I67,0)</f>
        <v>0</v>
      </c>
      <c r="AK67" s="2">
        <f t="shared" ref="AK67:AK95" si="166">IF($AI67=AJ$10,$R67,0)</f>
        <v>0</v>
      </c>
    </row>
    <row r="68" spans="2:37">
      <c r="B68" s="7"/>
      <c r="C68" s="37" t="s">
        <v>20</v>
      </c>
      <c r="D68" s="38"/>
      <c r="E68" s="38" t="s">
        <v>117</v>
      </c>
      <c r="F68" s="38" t="s">
        <v>123</v>
      </c>
      <c r="G68" s="38">
        <v>0</v>
      </c>
      <c r="H68" s="39">
        <v>6.25</v>
      </c>
      <c r="I68" s="38">
        <f t="shared" si="151"/>
        <v>0</v>
      </c>
      <c r="J68" t="s">
        <v>11</v>
      </c>
      <c r="K68" s="28" t="s">
        <v>55</v>
      </c>
      <c r="L68" s="2">
        <v>280</v>
      </c>
      <c r="N68" s="2">
        <f t="shared" si="152"/>
        <v>0</v>
      </c>
      <c r="P68" s="55">
        <f t="shared" si="153"/>
        <v>0</v>
      </c>
      <c r="R68" s="19">
        <f t="shared" si="154"/>
        <v>0</v>
      </c>
      <c r="W68" s="28" t="str">
        <f t="shared" si="155"/>
        <v>R</v>
      </c>
      <c r="X68" s="2">
        <f t="shared" si="156"/>
        <v>0</v>
      </c>
      <c r="Y68" s="2">
        <f t="shared" si="157"/>
        <v>0</v>
      </c>
      <c r="AA68" s="28" t="str">
        <f t="shared" si="158"/>
        <v>R</v>
      </c>
      <c r="AB68" s="2">
        <f t="shared" si="159"/>
        <v>0</v>
      </c>
      <c r="AC68" s="2">
        <f t="shared" si="160"/>
        <v>0</v>
      </c>
      <c r="AE68" s="24" t="str">
        <f t="shared" si="161"/>
        <v>R</v>
      </c>
      <c r="AF68" s="2">
        <f t="shared" si="162"/>
        <v>0</v>
      </c>
      <c r="AG68" s="2">
        <f t="shared" si="163"/>
        <v>0</v>
      </c>
      <c r="AI68" s="24" t="str">
        <f t="shared" si="164"/>
        <v>R</v>
      </c>
      <c r="AJ68" s="2">
        <f t="shared" si="165"/>
        <v>0</v>
      </c>
      <c r="AK68" s="2">
        <f t="shared" si="166"/>
        <v>0</v>
      </c>
    </row>
    <row r="69" spans="2:37">
      <c r="B69" s="7"/>
      <c r="C69" s="37" t="s">
        <v>22</v>
      </c>
      <c r="D69" s="38"/>
      <c r="E69" s="38"/>
      <c r="F69" s="38" t="s">
        <v>173</v>
      </c>
      <c r="G69" s="38">
        <v>2</v>
      </c>
      <c r="H69" s="38">
        <v>200</v>
      </c>
      <c r="I69" s="38">
        <f t="shared" si="151"/>
        <v>400</v>
      </c>
      <c r="J69" t="s">
        <v>11</v>
      </c>
      <c r="K69" s="28" t="s">
        <v>55</v>
      </c>
      <c r="L69" s="2">
        <v>250</v>
      </c>
      <c r="N69" s="2">
        <f t="shared" si="152"/>
        <v>100000</v>
      </c>
      <c r="P69" s="55">
        <f t="shared" si="153"/>
        <v>34425.871824185844</v>
      </c>
      <c r="R69" s="19">
        <f t="shared" si="154"/>
        <v>134425.87182418583</v>
      </c>
      <c r="W69" s="28" t="str">
        <f t="shared" si="155"/>
        <v>R</v>
      </c>
      <c r="X69" s="2">
        <f t="shared" si="156"/>
        <v>0</v>
      </c>
      <c r="Y69" s="2">
        <f t="shared" si="157"/>
        <v>0</v>
      </c>
      <c r="AA69" s="28" t="str">
        <f t="shared" si="158"/>
        <v>R</v>
      </c>
      <c r="AB69" s="2">
        <f t="shared" si="159"/>
        <v>400</v>
      </c>
      <c r="AC69" s="2">
        <f t="shared" si="160"/>
        <v>134425.87182418583</v>
      </c>
      <c r="AE69" s="24" t="str">
        <f t="shared" si="161"/>
        <v>R</v>
      </c>
      <c r="AF69" s="2">
        <f t="shared" si="162"/>
        <v>0</v>
      </c>
      <c r="AG69" s="2">
        <f t="shared" si="163"/>
        <v>0</v>
      </c>
      <c r="AI69" s="24" t="str">
        <f t="shared" si="164"/>
        <v>R</v>
      </c>
      <c r="AJ69" s="2">
        <f t="shared" si="165"/>
        <v>0</v>
      </c>
      <c r="AK69" s="2">
        <f t="shared" si="166"/>
        <v>0</v>
      </c>
    </row>
    <row r="70" spans="2:37">
      <c r="B70" s="7"/>
      <c r="C70" s="37" t="s">
        <v>38</v>
      </c>
      <c r="D70" s="38"/>
      <c r="E70" s="38"/>
      <c r="F70" s="38" t="s">
        <v>124</v>
      </c>
      <c r="G70" s="38">
        <v>1</v>
      </c>
      <c r="H70" s="38">
        <v>400</v>
      </c>
      <c r="I70" s="38">
        <f t="shared" si="151"/>
        <v>400</v>
      </c>
      <c r="J70" t="s">
        <v>11</v>
      </c>
      <c r="K70" s="28" t="s">
        <v>55</v>
      </c>
      <c r="L70" s="2">
        <v>220</v>
      </c>
      <c r="N70" s="2">
        <f t="shared" si="152"/>
        <v>88000</v>
      </c>
      <c r="P70" s="55">
        <f t="shared" si="153"/>
        <v>34425.871824185844</v>
      </c>
      <c r="R70" s="19">
        <f t="shared" si="154"/>
        <v>122425.87182418584</v>
      </c>
      <c r="W70" s="28" t="str">
        <f t="shared" si="155"/>
        <v>R</v>
      </c>
      <c r="X70" s="2">
        <f t="shared" si="156"/>
        <v>0</v>
      </c>
      <c r="Y70" s="2">
        <f t="shared" si="157"/>
        <v>0</v>
      </c>
      <c r="AA70" s="28" t="str">
        <f t="shared" si="158"/>
        <v>R</v>
      </c>
      <c r="AB70" s="2">
        <f t="shared" si="159"/>
        <v>400</v>
      </c>
      <c r="AC70" s="2">
        <f t="shared" si="160"/>
        <v>122425.87182418584</v>
      </c>
      <c r="AE70" s="24" t="str">
        <f t="shared" si="161"/>
        <v>R</v>
      </c>
      <c r="AF70" s="2">
        <f t="shared" si="162"/>
        <v>0</v>
      </c>
      <c r="AG70" s="2">
        <f t="shared" si="163"/>
        <v>0</v>
      </c>
      <c r="AI70" s="24" t="str">
        <f t="shared" si="164"/>
        <v>R</v>
      </c>
      <c r="AJ70" s="2">
        <f t="shared" si="165"/>
        <v>0</v>
      </c>
      <c r="AK70" s="2">
        <f t="shared" si="166"/>
        <v>0</v>
      </c>
    </row>
    <row r="71" spans="2:37">
      <c r="B71" s="7"/>
      <c r="C71" s="37" t="s">
        <v>19</v>
      </c>
      <c r="D71" s="38">
        <f>I71/65</f>
        <v>64.15384615384616</v>
      </c>
      <c r="E71" s="38" t="s">
        <v>31</v>
      </c>
      <c r="F71" s="38" t="s">
        <v>125</v>
      </c>
      <c r="G71" s="38">
        <v>1</v>
      </c>
      <c r="H71" s="38">
        <v>4170</v>
      </c>
      <c r="I71" s="38">
        <f t="shared" si="151"/>
        <v>4170</v>
      </c>
      <c r="J71" t="s">
        <v>11</v>
      </c>
      <c r="K71" s="28" t="s">
        <v>55</v>
      </c>
      <c r="L71" s="2">
        <v>235</v>
      </c>
      <c r="N71" s="2">
        <f t="shared" si="152"/>
        <v>979950</v>
      </c>
      <c r="P71" s="55">
        <f t="shared" si="153"/>
        <v>358889.71376713738</v>
      </c>
      <c r="R71" s="19">
        <f>P71+N71</f>
        <v>1338839.7137671374</v>
      </c>
      <c r="W71" s="28" t="str">
        <f>K71</f>
        <v>R</v>
      </c>
      <c r="X71" s="2">
        <f t="shared" si="156"/>
        <v>0</v>
      </c>
      <c r="Y71" s="2">
        <f t="shared" si="157"/>
        <v>0</v>
      </c>
      <c r="AA71" s="28" t="str">
        <f>K71</f>
        <v>R</v>
      </c>
      <c r="AB71" s="2">
        <f t="shared" si="159"/>
        <v>4170</v>
      </c>
      <c r="AC71" s="2">
        <f t="shared" si="160"/>
        <v>1338839.7137671374</v>
      </c>
      <c r="AE71" s="24" t="str">
        <f t="shared" si="161"/>
        <v>R</v>
      </c>
      <c r="AF71" s="2">
        <f t="shared" si="162"/>
        <v>0</v>
      </c>
      <c r="AG71" s="2">
        <f t="shared" si="163"/>
        <v>0</v>
      </c>
      <c r="AI71" s="24" t="str">
        <f t="shared" si="164"/>
        <v>R</v>
      </c>
      <c r="AJ71" s="2">
        <f t="shared" si="165"/>
        <v>0</v>
      </c>
      <c r="AK71" s="2">
        <f t="shared" si="166"/>
        <v>0</v>
      </c>
    </row>
    <row r="72" spans="2:37">
      <c r="B72" s="7"/>
      <c r="C72" s="37" t="s">
        <v>74</v>
      </c>
      <c r="D72" s="38">
        <f>H72/60</f>
        <v>45</v>
      </c>
      <c r="E72" s="38" t="s">
        <v>18</v>
      </c>
      <c r="F72" s="38" t="s">
        <v>126</v>
      </c>
      <c r="G72" s="38">
        <v>1</v>
      </c>
      <c r="H72" s="38">
        <v>2700</v>
      </c>
      <c r="I72" s="38">
        <f t="shared" si="151"/>
        <v>2700</v>
      </c>
      <c r="J72" t="s">
        <v>11</v>
      </c>
      <c r="K72" s="28" t="s">
        <v>55</v>
      </c>
      <c r="L72" s="2">
        <v>220</v>
      </c>
      <c r="N72" s="2">
        <f>L72*I72</f>
        <v>594000</v>
      </c>
      <c r="P72" s="55">
        <f t="shared" si="153"/>
        <v>232374.63481325441</v>
      </c>
      <c r="R72" s="19">
        <f t="shared" ref="R72:R73" si="167">P72+N72</f>
        <v>826374.63481325447</v>
      </c>
      <c r="W72" s="28" t="str">
        <f>K72</f>
        <v>R</v>
      </c>
      <c r="X72" s="2">
        <f t="shared" si="156"/>
        <v>0</v>
      </c>
      <c r="Y72" s="2">
        <f t="shared" si="157"/>
        <v>0</v>
      </c>
      <c r="AA72" s="28" t="str">
        <f>K72</f>
        <v>R</v>
      </c>
      <c r="AB72" s="2">
        <f t="shared" si="159"/>
        <v>2700</v>
      </c>
      <c r="AC72" s="2">
        <f t="shared" si="160"/>
        <v>826374.63481325447</v>
      </c>
      <c r="AE72" s="24" t="str">
        <f t="shared" si="161"/>
        <v>R</v>
      </c>
      <c r="AF72" s="2">
        <f t="shared" si="162"/>
        <v>0</v>
      </c>
      <c r="AG72" s="2">
        <f t="shared" si="163"/>
        <v>0</v>
      </c>
      <c r="AI72" s="24" t="str">
        <f t="shared" si="164"/>
        <v>R</v>
      </c>
      <c r="AJ72" s="2">
        <f t="shared" si="165"/>
        <v>0</v>
      </c>
      <c r="AK72" s="2">
        <f t="shared" si="166"/>
        <v>0</v>
      </c>
    </row>
    <row r="73" spans="2:37">
      <c r="B73" s="7"/>
      <c r="C73" s="37" t="s">
        <v>90</v>
      </c>
      <c r="D73" s="38"/>
      <c r="E73" s="38"/>
      <c r="F73" s="38" t="s">
        <v>127</v>
      </c>
      <c r="G73" s="38">
        <v>1</v>
      </c>
      <c r="H73" s="38">
        <v>260</v>
      </c>
      <c r="I73" s="38">
        <f t="shared" si="151"/>
        <v>260</v>
      </c>
      <c r="J73" t="s">
        <v>11</v>
      </c>
      <c r="K73" s="28" t="s">
        <v>55</v>
      </c>
      <c r="L73" s="2">
        <v>190</v>
      </c>
      <c r="N73" s="2">
        <f>L73*I73</f>
        <v>49400</v>
      </c>
      <c r="P73" s="55">
        <f t="shared" si="153"/>
        <v>22376.816685720798</v>
      </c>
      <c r="R73" s="19">
        <f t="shared" si="167"/>
        <v>71776.816685720798</v>
      </c>
      <c r="W73" s="28" t="str">
        <f>K73</f>
        <v>R</v>
      </c>
      <c r="X73" s="2">
        <f t="shared" si="156"/>
        <v>0</v>
      </c>
      <c r="Y73" s="2">
        <f t="shared" si="157"/>
        <v>0</v>
      </c>
      <c r="AA73" s="28" t="str">
        <f>K73</f>
        <v>R</v>
      </c>
      <c r="AB73" s="2">
        <f t="shared" si="159"/>
        <v>260</v>
      </c>
      <c r="AC73" s="2">
        <f t="shared" si="160"/>
        <v>71776.816685720798</v>
      </c>
      <c r="AE73" s="24" t="str">
        <f t="shared" si="161"/>
        <v>R</v>
      </c>
      <c r="AF73" s="2">
        <f t="shared" si="162"/>
        <v>0</v>
      </c>
      <c r="AG73" s="2">
        <f t="shared" si="163"/>
        <v>0</v>
      </c>
      <c r="AI73" s="24" t="str">
        <f t="shared" si="164"/>
        <v>R</v>
      </c>
      <c r="AJ73" s="2">
        <f t="shared" si="165"/>
        <v>0</v>
      </c>
      <c r="AK73" s="2">
        <f t="shared" si="166"/>
        <v>0</v>
      </c>
    </row>
    <row r="74" spans="2:37">
      <c r="B74" s="7"/>
      <c r="C74" s="37" t="s">
        <v>25</v>
      </c>
      <c r="D74" s="38"/>
      <c r="E74" s="38"/>
      <c r="F74" s="38" t="s">
        <v>128</v>
      </c>
      <c r="G74" s="38">
        <v>1</v>
      </c>
      <c r="H74" s="38">
        <v>170</v>
      </c>
      <c r="I74" s="38">
        <f t="shared" si="151"/>
        <v>170</v>
      </c>
      <c r="J74" t="s">
        <v>11</v>
      </c>
      <c r="K74" s="28" t="s">
        <v>55</v>
      </c>
      <c r="L74" s="2">
        <v>210</v>
      </c>
      <c r="N74" s="2">
        <f>L74*I74</f>
        <v>35700</v>
      </c>
      <c r="P74" s="55">
        <f t="shared" si="153"/>
        <v>14630.995525278984</v>
      </c>
      <c r="R74" s="19">
        <f>P74+N74</f>
        <v>50330.99552527898</v>
      </c>
      <c r="W74" s="28" t="str">
        <f>K74</f>
        <v>R</v>
      </c>
      <c r="X74" s="2">
        <f t="shared" si="156"/>
        <v>0</v>
      </c>
      <c r="Y74" s="2">
        <f t="shared" si="157"/>
        <v>0</v>
      </c>
      <c r="AA74" s="28" t="str">
        <f>K74</f>
        <v>R</v>
      </c>
      <c r="AB74" s="2">
        <f t="shared" si="159"/>
        <v>170</v>
      </c>
      <c r="AC74" s="2">
        <f t="shared" si="160"/>
        <v>50330.99552527898</v>
      </c>
      <c r="AE74" s="24" t="str">
        <f t="shared" si="161"/>
        <v>R</v>
      </c>
      <c r="AF74" s="2">
        <f t="shared" si="162"/>
        <v>0</v>
      </c>
      <c r="AG74" s="2">
        <f t="shared" si="163"/>
        <v>0</v>
      </c>
      <c r="AI74" s="24" t="str">
        <f t="shared" si="164"/>
        <v>R</v>
      </c>
      <c r="AJ74" s="2">
        <f t="shared" si="165"/>
        <v>0</v>
      </c>
      <c r="AK74" s="2">
        <f t="shared" si="166"/>
        <v>0</v>
      </c>
    </row>
    <row r="75" spans="2:37">
      <c r="B75" s="7"/>
      <c r="C75" s="40" t="s">
        <v>89</v>
      </c>
      <c r="D75" s="38"/>
      <c r="E75" s="38"/>
      <c r="F75" s="38" t="s">
        <v>105</v>
      </c>
      <c r="G75" s="38">
        <v>1</v>
      </c>
      <c r="H75" s="38">
        <v>220</v>
      </c>
      <c r="I75" s="38">
        <f t="shared" si="151"/>
        <v>220</v>
      </c>
      <c r="J75" t="s">
        <v>11</v>
      </c>
      <c r="K75" s="28" t="s">
        <v>55</v>
      </c>
      <c r="L75" s="2">
        <v>190</v>
      </c>
      <c r="N75" s="2">
        <f>L75*I75</f>
        <v>41800</v>
      </c>
      <c r="P75" s="55">
        <f t="shared" si="153"/>
        <v>18934.229503302216</v>
      </c>
      <c r="R75" s="19">
        <f>P75+N75</f>
        <v>60734.229503302216</v>
      </c>
      <c r="W75" s="28" t="str">
        <f>K75</f>
        <v>R</v>
      </c>
      <c r="X75" s="2">
        <f t="shared" si="156"/>
        <v>0</v>
      </c>
      <c r="Y75" s="2">
        <f t="shared" si="157"/>
        <v>0</v>
      </c>
      <c r="AA75" s="28" t="str">
        <f>K75</f>
        <v>R</v>
      </c>
      <c r="AB75" s="2">
        <f t="shared" si="159"/>
        <v>220</v>
      </c>
      <c r="AC75" s="2">
        <f t="shared" si="160"/>
        <v>60734.229503302216</v>
      </c>
      <c r="AE75" s="24" t="str">
        <f t="shared" si="161"/>
        <v>R</v>
      </c>
      <c r="AF75" s="2">
        <f t="shared" si="162"/>
        <v>0</v>
      </c>
      <c r="AG75" s="2">
        <f t="shared" si="163"/>
        <v>0</v>
      </c>
      <c r="AI75" s="24" t="str">
        <f t="shared" si="164"/>
        <v>R</v>
      </c>
      <c r="AJ75" s="2">
        <f t="shared" si="165"/>
        <v>0</v>
      </c>
      <c r="AK75" s="2">
        <f t="shared" si="166"/>
        <v>0</v>
      </c>
    </row>
    <row r="76" spans="2:37">
      <c r="B76" s="7"/>
      <c r="C76" s="37" t="s">
        <v>75</v>
      </c>
      <c r="D76" s="38"/>
      <c r="E76" s="38"/>
      <c r="F76" s="38" t="s">
        <v>129</v>
      </c>
      <c r="G76" s="38">
        <v>2</v>
      </c>
      <c r="H76" s="38">
        <v>7350</v>
      </c>
      <c r="I76" s="38">
        <f t="shared" si="151"/>
        <v>14700</v>
      </c>
      <c r="J76" t="s">
        <v>11</v>
      </c>
      <c r="K76" s="28" t="s">
        <v>55</v>
      </c>
      <c r="L76" s="2">
        <v>195</v>
      </c>
      <c r="N76" s="2">
        <f t="shared" ref="N76:N87" si="168">L76*I76</f>
        <v>2866500</v>
      </c>
      <c r="P76" s="55">
        <f t="shared" si="153"/>
        <v>1265150.7895388298</v>
      </c>
      <c r="R76" s="19">
        <f t="shared" ref="R76:R87" si="169">P76+N76</f>
        <v>4131650.7895388296</v>
      </c>
      <c r="W76" s="28" t="str">
        <f t="shared" ref="W76:W83" si="170">K76</f>
        <v>R</v>
      </c>
      <c r="X76" s="2">
        <f t="shared" si="156"/>
        <v>0</v>
      </c>
      <c r="Y76" s="2">
        <f t="shared" si="157"/>
        <v>0</v>
      </c>
      <c r="AA76" s="28" t="str">
        <f t="shared" ref="AA76:AA87" si="171">K76</f>
        <v>R</v>
      </c>
      <c r="AB76" s="2">
        <f t="shared" si="159"/>
        <v>14700</v>
      </c>
      <c r="AC76" s="2">
        <f t="shared" si="160"/>
        <v>4131650.7895388296</v>
      </c>
      <c r="AE76" s="24" t="str">
        <f t="shared" si="161"/>
        <v>R</v>
      </c>
      <c r="AF76" s="2">
        <f t="shared" si="162"/>
        <v>0</v>
      </c>
      <c r="AG76" s="2">
        <f t="shared" si="163"/>
        <v>0</v>
      </c>
      <c r="AI76" s="24" t="str">
        <f t="shared" si="164"/>
        <v>R</v>
      </c>
      <c r="AJ76" s="2">
        <f t="shared" si="165"/>
        <v>0</v>
      </c>
      <c r="AK76" s="2">
        <f t="shared" si="166"/>
        <v>0</v>
      </c>
    </row>
    <row r="77" spans="2:37">
      <c r="B77" s="7"/>
      <c r="C77" s="37" t="s">
        <v>82</v>
      </c>
      <c r="D77" s="38"/>
      <c r="E77" s="38"/>
      <c r="F77" s="38" t="s">
        <v>130</v>
      </c>
      <c r="G77" s="38">
        <v>1</v>
      </c>
      <c r="H77" s="38">
        <v>500</v>
      </c>
      <c r="I77" s="38">
        <f t="shared" si="151"/>
        <v>500</v>
      </c>
      <c r="J77" t="s">
        <v>11</v>
      </c>
      <c r="K77" s="28" t="s">
        <v>55</v>
      </c>
      <c r="L77" s="2">
        <v>190</v>
      </c>
      <c r="N77" s="2">
        <f t="shared" si="168"/>
        <v>95000</v>
      </c>
      <c r="P77" s="55">
        <f t="shared" si="153"/>
        <v>43032.339780232294</v>
      </c>
      <c r="R77" s="19">
        <f t="shared" si="169"/>
        <v>138032.33978023229</v>
      </c>
      <c r="W77" s="28" t="str">
        <f t="shared" si="170"/>
        <v>R</v>
      </c>
      <c r="X77" s="2">
        <f t="shared" si="156"/>
        <v>0</v>
      </c>
      <c r="Y77" s="2">
        <f t="shared" si="157"/>
        <v>0</v>
      </c>
      <c r="AA77" s="28" t="str">
        <f t="shared" si="171"/>
        <v>R</v>
      </c>
      <c r="AB77" s="2">
        <f t="shared" si="159"/>
        <v>500</v>
      </c>
      <c r="AC77" s="2">
        <f t="shared" si="160"/>
        <v>138032.33978023229</v>
      </c>
      <c r="AE77" s="24" t="str">
        <f t="shared" si="161"/>
        <v>R</v>
      </c>
      <c r="AF77" s="2">
        <f t="shared" si="162"/>
        <v>0</v>
      </c>
      <c r="AG77" s="2">
        <f t="shared" si="163"/>
        <v>0</v>
      </c>
      <c r="AI77" s="24" t="str">
        <f t="shared" si="164"/>
        <v>R</v>
      </c>
      <c r="AJ77" s="2">
        <f t="shared" si="165"/>
        <v>0</v>
      </c>
      <c r="AK77" s="2">
        <f t="shared" si="166"/>
        <v>0</v>
      </c>
    </row>
    <row r="78" spans="2:37">
      <c r="B78" s="7"/>
      <c r="C78" s="37" t="s">
        <v>76</v>
      </c>
      <c r="D78" s="38"/>
      <c r="E78" s="38"/>
      <c r="F78" s="38" t="s">
        <v>131</v>
      </c>
      <c r="G78" s="38">
        <v>6</v>
      </c>
      <c r="H78" s="38">
        <v>800</v>
      </c>
      <c r="I78" s="38">
        <f t="shared" si="151"/>
        <v>4800</v>
      </c>
      <c r="J78" t="s">
        <v>11</v>
      </c>
      <c r="K78" s="28" t="s">
        <v>55</v>
      </c>
      <c r="L78" s="2">
        <v>245</v>
      </c>
      <c r="N78" s="2">
        <f t="shared" si="168"/>
        <v>1176000</v>
      </c>
      <c r="P78" s="55">
        <f t="shared" si="153"/>
        <v>413110.46189023025</v>
      </c>
      <c r="R78" s="19">
        <f t="shared" si="169"/>
        <v>1589110.4618902302</v>
      </c>
      <c r="W78" s="28" t="str">
        <f t="shared" si="170"/>
        <v>R</v>
      </c>
      <c r="X78" s="2">
        <f t="shared" si="156"/>
        <v>0</v>
      </c>
      <c r="Y78" s="2">
        <f t="shared" si="157"/>
        <v>0</v>
      </c>
      <c r="AA78" s="28" t="str">
        <f t="shared" si="171"/>
        <v>R</v>
      </c>
      <c r="AB78" s="2">
        <f t="shared" si="159"/>
        <v>4800</v>
      </c>
      <c r="AC78" s="2">
        <f t="shared" si="160"/>
        <v>1589110.4618902302</v>
      </c>
      <c r="AE78" s="24" t="str">
        <f t="shared" si="161"/>
        <v>R</v>
      </c>
      <c r="AF78" s="2">
        <f t="shared" si="162"/>
        <v>0</v>
      </c>
      <c r="AG78" s="2">
        <f t="shared" si="163"/>
        <v>0</v>
      </c>
      <c r="AI78" s="24" t="str">
        <f t="shared" si="164"/>
        <v>R</v>
      </c>
      <c r="AJ78" s="2">
        <f t="shared" si="165"/>
        <v>0</v>
      </c>
      <c r="AK78" s="2">
        <f t="shared" si="166"/>
        <v>0</v>
      </c>
    </row>
    <row r="79" spans="2:37">
      <c r="B79" s="7"/>
      <c r="C79" s="37" t="s">
        <v>83</v>
      </c>
      <c r="D79" s="38"/>
      <c r="E79" s="38"/>
      <c r="F79" s="38" t="s">
        <v>132</v>
      </c>
      <c r="G79" s="38">
        <v>2</v>
      </c>
      <c r="H79" s="38">
        <v>800</v>
      </c>
      <c r="I79" s="38">
        <f t="shared" si="151"/>
        <v>1600</v>
      </c>
      <c r="J79" t="s">
        <v>11</v>
      </c>
      <c r="K79" s="28" t="s">
        <v>55</v>
      </c>
      <c r="L79" s="2">
        <v>265</v>
      </c>
      <c r="N79" s="2">
        <f t="shared" si="168"/>
        <v>424000</v>
      </c>
      <c r="P79" s="55">
        <f t="shared" si="153"/>
        <v>137703.48729674338</v>
      </c>
      <c r="R79" s="19">
        <f t="shared" si="169"/>
        <v>561703.48729674332</v>
      </c>
      <c r="W79" s="28" t="str">
        <f t="shared" si="170"/>
        <v>R</v>
      </c>
      <c r="X79" s="2">
        <f t="shared" si="156"/>
        <v>0</v>
      </c>
      <c r="Y79" s="2">
        <f t="shared" si="157"/>
        <v>0</v>
      </c>
      <c r="AA79" s="28" t="str">
        <f t="shared" si="171"/>
        <v>R</v>
      </c>
      <c r="AB79" s="2">
        <f t="shared" si="159"/>
        <v>1600</v>
      </c>
      <c r="AC79" s="2">
        <f t="shared" si="160"/>
        <v>561703.48729674332</v>
      </c>
      <c r="AE79" s="24" t="str">
        <f t="shared" si="161"/>
        <v>R</v>
      </c>
      <c r="AF79" s="2">
        <f t="shared" si="162"/>
        <v>0</v>
      </c>
      <c r="AG79" s="2">
        <f t="shared" si="163"/>
        <v>0</v>
      </c>
      <c r="AI79" s="24" t="str">
        <f t="shared" si="164"/>
        <v>R</v>
      </c>
      <c r="AJ79" s="2">
        <f t="shared" si="165"/>
        <v>0</v>
      </c>
      <c r="AK79" s="2">
        <f t="shared" si="166"/>
        <v>0</v>
      </c>
    </row>
    <row r="80" spans="2:37">
      <c r="B80" s="7"/>
      <c r="C80" s="37" t="s">
        <v>63</v>
      </c>
      <c r="D80" s="38">
        <f>H80/25</f>
        <v>64</v>
      </c>
      <c r="E80" s="38" t="s">
        <v>18</v>
      </c>
      <c r="F80" s="38" t="s">
        <v>133</v>
      </c>
      <c r="G80" s="38">
        <v>1</v>
      </c>
      <c r="H80" s="38">
        <v>1600</v>
      </c>
      <c r="I80" s="38">
        <f t="shared" si="151"/>
        <v>1600</v>
      </c>
      <c r="J80" t="s">
        <v>11</v>
      </c>
      <c r="K80" s="28" t="s">
        <v>55</v>
      </c>
      <c r="L80" s="2">
        <v>220</v>
      </c>
      <c r="N80" s="2">
        <f t="shared" si="168"/>
        <v>352000</v>
      </c>
      <c r="P80" s="55">
        <f t="shared" si="153"/>
        <v>137703.48729674338</v>
      </c>
      <c r="R80" s="19">
        <f t="shared" si="169"/>
        <v>489703.48729674338</v>
      </c>
      <c r="W80" s="28" t="str">
        <f t="shared" si="170"/>
        <v>R</v>
      </c>
      <c r="X80" s="2">
        <f t="shared" si="156"/>
        <v>0</v>
      </c>
      <c r="Y80" s="2">
        <f t="shared" si="157"/>
        <v>0</v>
      </c>
      <c r="AA80" s="28" t="str">
        <f t="shared" si="171"/>
        <v>R</v>
      </c>
      <c r="AB80" s="2">
        <f t="shared" si="159"/>
        <v>1600</v>
      </c>
      <c r="AC80" s="2">
        <f t="shared" si="160"/>
        <v>489703.48729674338</v>
      </c>
      <c r="AE80" s="24" t="str">
        <f t="shared" si="161"/>
        <v>R</v>
      </c>
      <c r="AF80" s="2">
        <f t="shared" si="162"/>
        <v>0</v>
      </c>
      <c r="AG80" s="2">
        <f t="shared" si="163"/>
        <v>0</v>
      </c>
      <c r="AI80" s="24" t="str">
        <f t="shared" si="164"/>
        <v>R</v>
      </c>
      <c r="AJ80" s="2">
        <f t="shared" si="165"/>
        <v>0</v>
      </c>
      <c r="AK80" s="2">
        <f t="shared" si="166"/>
        <v>0</v>
      </c>
    </row>
    <row r="81" spans="2:37">
      <c r="B81" s="7"/>
      <c r="C81" s="37" t="s">
        <v>92</v>
      </c>
      <c r="D81" s="38"/>
      <c r="E81" s="38"/>
      <c r="F81" s="38"/>
      <c r="G81" s="38">
        <v>1</v>
      </c>
      <c r="H81" s="38">
        <v>150</v>
      </c>
      <c r="I81" s="38">
        <f t="shared" si="151"/>
        <v>150</v>
      </c>
      <c r="J81" t="s">
        <v>11</v>
      </c>
      <c r="K81" s="28" t="s">
        <v>55</v>
      </c>
      <c r="L81" s="2">
        <v>190</v>
      </c>
      <c r="N81" s="2">
        <f t="shared" si="168"/>
        <v>28500</v>
      </c>
      <c r="P81" s="55">
        <f t="shared" si="153"/>
        <v>12909.701934069695</v>
      </c>
      <c r="R81" s="19">
        <f t="shared" si="169"/>
        <v>41409.701934069693</v>
      </c>
      <c r="W81" s="28" t="str">
        <f t="shared" si="170"/>
        <v>R</v>
      </c>
      <c r="X81" s="2">
        <f t="shared" si="156"/>
        <v>0</v>
      </c>
      <c r="Y81" s="2">
        <f t="shared" si="157"/>
        <v>0</v>
      </c>
      <c r="AA81" s="28" t="str">
        <f t="shared" si="171"/>
        <v>R</v>
      </c>
      <c r="AB81" s="2">
        <f t="shared" si="159"/>
        <v>150</v>
      </c>
      <c r="AC81" s="2">
        <f t="shared" si="160"/>
        <v>41409.701934069693</v>
      </c>
      <c r="AE81" s="24" t="str">
        <f t="shared" si="161"/>
        <v>R</v>
      </c>
      <c r="AF81" s="2">
        <f t="shared" si="162"/>
        <v>0</v>
      </c>
      <c r="AG81" s="2">
        <f t="shared" si="163"/>
        <v>0</v>
      </c>
      <c r="AI81" s="24" t="str">
        <f t="shared" si="164"/>
        <v>R</v>
      </c>
      <c r="AJ81" s="2">
        <f t="shared" si="165"/>
        <v>0</v>
      </c>
      <c r="AK81" s="2">
        <f t="shared" si="166"/>
        <v>0</v>
      </c>
    </row>
    <row r="82" spans="2:37">
      <c r="B82" s="7"/>
      <c r="C82" s="37" t="s">
        <v>77</v>
      </c>
      <c r="D82" s="38">
        <f>H82/60</f>
        <v>52.5</v>
      </c>
      <c r="E82" s="38" t="s">
        <v>18</v>
      </c>
      <c r="F82" s="38" t="s">
        <v>134</v>
      </c>
      <c r="G82" s="38">
        <v>1</v>
      </c>
      <c r="H82" s="38">
        <v>3150</v>
      </c>
      <c r="I82" s="38">
        <f t="shared" si="151"/>
        <v>3150</v>
      </c>
      <c r="J82" t="s">
        <v>11</v>
      </c>
      <c r="K82" s="28" t="s">
        <v>55</v>
      </c>
      <c r="L82" s="2">
        <v>220</v>
      </c>
      <c r="N82" s="2">
        <f t="shared" si="168"/>
        <v>693000</v>
      </c>
      <c r="P82" s="55">
        <f t="shared" si="153"/>
        <v>271103.74061546347</v>
      </c>
      <c r="R82" s="19">
        <f t="shared" si="169"/>
        <v>964103.74061546347</v>
      </c>
      <c r="W82" s="28" t="str">
        <f t="shared" si="170"/>
        <v>R</v>
      </c>
      <c r="X82" s="2">
        <f t="shared" si="156"/>
        <v>0</v>
      </c>
      <c r="Y82" s="2">
        <f t="shared" si="157"/>
        <v>0</v>
      </c>
      <c r="AA82" s="28" t="str">
        <f t="shared" si="171"/>
        <v>R</v>
      </c>
      <c r="AB82" s="2">
        <f t="shared" si="159"/>
        <v>3150</v>
      </c>
      <c r="AC82" s="2">
        <f t="shared" si="160"/>
        <v>964103.74061546347</v>
      </c>
      <c r="AE82" s="24" t="str">
        <f t="shared" si="161"/>
        <v>R</v>
      </c>
      <c r="AF82" s="2">
        <f t="shared" si="162"/>
        <v>0</v>
      </c>
      <c r="AG82" s="2">
        <f t="shared" si="163"/>
        <v>0</v>
      </c>
      <c r="AI82" s="24" t="str">
        <f t="shared" si="164"/>
        <v>R</v>
      </c>
      <c r="AJ82" s="2">
        <f t="shared" si="165"/>
        <v>0</v>
      </c>
      <c r="AK82" s="2">
        <f t="shared" si="166"/>
        <v>0</v>
      </c>
    </row>
    <row r="83" spans="2:37">
      <c r="B83" s="7"/>
      <c r="C83" s="37" t="s">
        <v>93</v>
      </c>
      <c r="D83" s="38"/>
      <c r="E83" s="38"/>
      <c r="F83" s="38" t="s">
        <v>135</v>
      </c>
      <c r="G83" s="38">
        <v>1</v>
      </c>
      <c r="H83" s="38">
        <v>410</v>
      </c>
      <c r="I83" s="38">
        <f t="shared" si="151"/>
        <v>410</v>
      </c>
      <c r="J83" t="s">
        <v>11</v>
      </c>
      <c r="K83" s="28" t="s">
        <v>55</v>
      </c>
      <c r="L83" s="2">
        <v>190</v>
      </c>
      <c r="N83" s="2">
        <f t="shared" si="168"/>
        <v>77900</v>
      </c>
      <c r="P83" s="55">
        <f t="shared" si="153"/>
        <v>35286.518619790506</v>
      </c>
      <c r="R83" s="19">
        <f t="shared" si="169"/>
        <v>113186.5186197905</v>
      </c>
      <c r="W83" s="28" t="str">
        <f t="shared" si="170"/>
        <v>R</v>
      </c>
      <c r="X83" s="2">
        <f t="shared" si="156"/>
        <v>0</v>
      </c>
      <c r="Y83" s="2">
        <f t="shared" si="157"/>
        <v>0</v>
      </c>
      <c r="AA83" s="28" t="str">
        <f t="shared" si="171"/>
        <v>R</v>
      </c>
      <c r="AB83" s="2">
        <f t="shared" si="159"/>
        <v>410</v>
      </c>
      <c r="AC83" s="2">
        <f t="shared" si="160"/>
        <v>113186.5186197905</v>
      </c>
      <c r="AE83" s="24" t="str">
        <f t="shared" si="161"/>
        <v>R</v>
      </c>
      <c r="AF83" s="2">
        <f t="shared" si="162"/>
        <v>0</v>
      </c>
      <c r="AG83" s="2">
        <f t="shared" si="163"/>
        <v>0</v>
      </c>
      <c r="AI83" s="24" t="str">
        <f t="shared" si="164"/>
        <v>R</v>
      </c>
      <c r="AJ83" s="2">
        <f t="shared" si="165"/>
        <v>0</v>
      </c>
      <c r="AK83" s="2">
        <f t="shared" si="166"/>
        <v>0</v>
      </c>
    </row>
    <row r="84" spans="2:37">
      <c r="B84" s="7"/>
      <c r="C84" s="37" t="s">
        <v>64</v>
      </c>
      <c r="D84" s="38">
        <f>H84/60</f>
        <v>35</v>
      </c>
      <c r="E84" s="38" t="s">
        <v>18</v>
      </c>
      <c r="F84" s="38" t="s">
        <v>136</v>
      </c>
      <c r="G84" s="38">
        <v>1</v>
      </c>
      <c r="H84" s="38">
        <v>2100</v>
      </c>
      <c r="I84" s="38">
        <f t="shared" si="151"/>
        <v>2100</v>
      </c>
      <c r="J84" t="s">
        <v>11</v>
      </c>
      <c r="K84" s="28" t="s">
        <v>55</v>
      </c>
      <c r="L84" s="2">
        <v>220</v>
      </c>
      <c r="N84" s="2">
        <f t="shared" si="168"/>
        <v>462000</v>
      </c>
      <c r="P84" s="55">
        <f t="shared" si="153"/>
        <v>180735.82707697569</v>
      </c>
      <c r="R84" s="19">
        <f t="shared" si="169"/>
        <v>642735.82707697572</v>
      </c>
      <c r="W84" s="28" t="s">
        <v>55</v>
      </c>
      <c r="X84" s="2">
        <f t="shared" si="156"/>
        <v>0</v>
      </c>
      <c r="Y84" s="2">
        <f t="shared" si="157"/>
        <v>0</v>
      </c>
      <c r="AA84" s="28" t="str">
        <f t="shared" si="171"/>
        <v>R</v>
      </c>
      <c r="AB84" s="2">
        <f t="shared" si="159"/>
        <v>2100</v>
      </c>
      <c r="AC84" s="2">
        <f t="shared" si="160"/>
        <v>642735.82707697572</v>
      </c>
      <c r="AE84" s="24" t="str">
        <f t="shared" si="161"/>
        <v>R</v>
      </c>
      <c r="AF84" s="2">
        <f t="shared" si="162"/>
        <v>0</v>
      </c>
      <c r="AG84" s="2">
        <f t="shared" si="163"/>
        <v>0</v>
      </c>
      <c r="AI84" s="24" t="str">
        <f t="shared" si="164"/>
        <v>R</v>
      </c>
      <c r="AJ84" s="2">
        <f t="shared" si="165"/>
        <v>0</v>
      </c>
      <c r="AK84" s="2">
        <f t="shared" si="166"/>
        <v>0</v>
      </c>
    </row>
    <row r="85" spans="2:37">
      <c r="B85" s="7"/>
      <c r="C85" s="37" t="s">
        <v>94</v>
      </c>
      <c r="D85" s="38"/>
      <c r="E85" s="38"/>
      <c r="F85" s="38" t="s">
        <v>137</v>
      </c>
      <c r="G85" s="38">
        <v>1</v>
      </c>
      <c r="H85" s="38">
        <v>250</v>
      </c>
      <c r="I85" s="38">
        <f t="shared" si="151"/>
        <v>250</v>
      </c>
      <c r="J85" t="s">
        <v>11</v>
      </c>
      <c r="K85" s="28" t="s">
        <v>55</v>
      </c>
      <c r="L85" s="2">
        <v>190</v>
      </c>
      <c r="N85" s="2">
        <f t="shared" si="168"/>
        <v>47500</v>
      </c>
      <c r="P85" s="55">
        <f t="shared" si="153"/>
        <v>21516.169890116147</v>
      </c>
      <c r="R85" s="19">
        <f t="shared" si="169"/>
        <v>69016.169890116144</v>
      </c>
      <c r="W85" s="28" t="s">
        <v>55</v>
      </c>
      <c r="X85" s="2">
        <f t="shared" si="156"/>
        <v>0</v>
      </c>
      <c r="Y85" s="2">
        <f t="shared" si="157"/>
        <v>0</v>
      </c>
      <c r="AA85" s="28" t="str">
        <f t="shared" si="171"/>
        <v>R</v>
      </c>
      <c r="AB85" s="2">
        <f t="shared" si="159"/>
        <v>250</v>
      </c>
      <c r="AC85" s="2">
        <f t="shared" si="160"/>
        <v>69016.169890116144</v>
      </c>
      <c r="AE85" s="24" t="str">
        <f t="shared" si="161"/>
        <v>R</v>
      </c>
      <c r="AF85" s="2">
        <f t="shared" si="162"/>
        <v>0</v>
      </c>
      <c r="AG85" s="2">
        <f t="shared" si="163"/>
        <v>0</v>
      </c>
      <c r="AI85" s="24" t="str">
        <f t="shared" si="164"/>
        <v>R</v>
      </c>
      <c r="AJ85" s="2">
        <f t="shared" si="165"/>
        <v>0</v>
      </c>
      <c r="AK85" s="2">
        <f t="shared" si="166"/>
        <v>0</v>
      </c>
    </row>
    <row r="86" spans="2:37">
      <c r="B86" s="7"/>
      <c r="C86" s="37" t="s">
        <v>64</v>
      </c>
      <c r="D86" s="38">
        <f>H86/60</f>
        <v>35</v>
      </c>
      <c r="E86" s="38" t="s">
        <v>18</v>
      </c>
      <c r="F86" s="38" t="s">
        <v>138</v>
      </c>
      <c r="G86" s="38">
        <v>1</v>
      </c>
      <c r="H86" s="38">
        <v>2100</v>
      </c>
      <c r="I86" s="38">
        <f t="shared" si="151"/>
        <v>2100</v>
      </c>
      <c r="J86" t="s">
        <v>11</v>
      </c>
      <c r="K86" s="28" t="s">
        <v>55</v>
      </c>
      <c r="L86" s="2">
        <v>220</v>
      </c>
      <c r="N86" s="2">
        <f t="shared" si="168"/>
        <v>462000</v>
      </c>
      <c r="P86" s="55">
        <f t="shared" si="153"/>
        <v>180735.82707697569</v>
      </c>
      <c r="R86" s="19">
        <f t="shared" si="169"/>
        <v>642735.82707697572</v>
      </c>
      <c r="W86" s="28" t="s">
        <v>55</v>
      </c>
      <c r="X86" s="2">
        <f t="shared" si="156"/>
        <v>0</v>
      </c>
      <c r="Y86" s="2">
        <f t="shared" si="157"/>
        <v>0</v>
      </c>
      <c r="AA86" s="28" t="str">
        <f t="shared" si="171"/>
        <v>R</v>
      </c>
      <c r="AB86" s="2">
        <f t="shared" si="159"/>
        <v>2100</v>
      </c>
      <c r="AC86" s="2">
        <f t="shared" si="160"/>
        <v>642735.82707697572</v>
      </c>
      <c r="AE86" s="24" t="str">
        <f t="shared" si="161"/>
        <v>R</v>
      </c>
      <c r="AF86" s="2">
        <f t="shared" si="162"/>
        <v>0</v>
      </c>
      <c r="AG86" s="2">
        <f t="shared" si="163"/>
        <v>0</v>
      </c>
      <c r="AI86" s="24" t="str">
        <f t="shared" si="164"/>
        <v>R</v>
      </c>
      <c r="AJ86" s="2">
        <f t="shared" si="165"/>
        <v>0</v>
      </c>
      <c r="AK86" s="2">
        <f t="shared" si="166"/>
        <v>0</v>
      </c>
    </row>
    <row r="87" spans="2:37">
      <c r="B87" s="7"/>
      <c r="C87" s="37" t="s">
        <v>91</v>
      </c>
      <c r="D87" s="38"/>
      <c r="E87" s="38"/>
      <c r="F87" s="38" t="s">
        <v>139</v>
      </c>
      <c r="G87" s="38">
        <v>1</v>
      </c>
      <c r="H87" s="38">
        <v>250</v>
      </c>
      <c r="I87" s="38">
        <f t="shared" si="151"/>
        <v>250</v>
      </c>
      <c r="J87" t="s">
        <v>11</v>
      </c>
      <c r="K87" s="28" t="s">
        <v>55</v>
      </c>
      <c r="L87" s="2">
        <v>190</v>
      </c>
      <c r="N87" s="2">
        <f t="shared" si="168"/>
        <v>47500</v>
      </c>
      <c r="P87" s="55">
        <f t="shared" si="153"/>
        <v>21516.169890116147</v>
      </c>
      <c r="R87" s="19">
        <f t="shared" si="169"/>
        <v>69016.169890116144</v>
      </c>
      <c r="W87" s="28" t="s">
        <v>55</v>
      </c>
      <c r="X87" s="2">
        <f t="shared" si="156"/>
        <v>0</v>
      </c>
      <c r="Y87" s="2">
        <f t="shared" si="157"/>
        <v>0</v>
      </c>
      <c r="AA87" s="28" t="str">
        <f t="shared" si="171"/>
        <v>R</v>
      </c>
      <c r="AB87" s="2">
        <f t="shared" si="159"/>
        <v>250</v>
      </c>
      <c r="AC87" s="2">
        <f t="shared" si="160"/>
        <v>69016.169890116144</v>
      </c>
      <c r="AE87" s="24" t="str">
        <f t="shared" si="161"/>
        <v>R</v>
      </c>
      <c r="AF87" s="2">
        <f t="shared" si="162"/>
        <v>0</v>
      </c>
      <c r="AG87" s="2">
        <f t="shared" si="163"/>
        <v>0</v>
      </c>
      <c r="AI87" s="24" t="str">
        <f t="shared" si="164"/>
        <v>R</v>
      </c>
      <c r="AJ87" s="2">
        <f t="shared" si="165"/>
        <v>0</v>
      </c>
      <c r="AK87" s="2">
        <f t="shared" si="166"/>
        <v>0</v>
      </c>
    </row>
    <row r="88" spans="2:37">
      <c r="B88" s="7"/>
      <c r="C88" s="37" t="s">
        <v>62</v>
      </c>
      <c r="D88" s="38"/>
      <c r="E88" s="38"/>
      <c r="F88" s="38" t="s">
        <v>140</v>
      </c>
      <c r="G88" s="38">
        <v>1</v>
      </c>
      <c r="H88" s="38">
        <v>800</v>
      </c>
      <c r="I88" s="38">
        <f t="shared" si="151"/>
        <v>800</v>
      </c>
      <c r="J88" t="s">
        <v>11</v>
      </c>
      <c r="K88" s="28" t="s">
        <v>55</v>
      </c>
      <c r="L88" s="2">
        <v>210</v>
      </c>
      <c r="N88" s="2">
        <f>L88*I88</f>
        <v>168000</v>
      </c>
      <c r="P88" s="55">
        <f t="shared" si="153"/>
        <v>68851.743648371688</v>
      </c>
      <c r="R88" s="19">
        <f>P88+N88</f>
        <v>236851.74364837169</v>
      </c>
      <c r="W88" s="28" t="str">
        <f>K88</f>
        <v>R</v>
      </c>
      <c r="X88" s="2">
        <f t="shared" si="156"/>
        <v>0</v>
      </c>
      <c r="Y88" s="2">
        <f t="shared" si="157"/>
        <v>0</v>
      </c>
      <c r="AA88" s="28" t="str">
        <f>K88</f>
        <v>R</v>
      </c>
      <c r="AB88" s="2">
        <f t="shared" si="159"/>
        <v>800</v>
      </c>
      <c r="AC88" s="2">
        <f t="shared" si="160"/>
        <v>236851.74364837169</v>
      </c>
      <c r="AE88" s="24" t="str">
        <f t="shared" si="161"/>
        <v>R</v>
      </c>
      <c r="AF88" s="2">
        <f t="shared" si="162"/>
        <v>0</v>
      </c>
      <c r="AG88" s="2">
        <f t="shared" si="163"/>
        <v>0</v>
      </c>
      <c r="AI88" s="24" t="str">
        <f t="shared" si="164"/>
        <v>R</v>
      </c>
      <c r="AJ88" s="2">
        <f t="shared" si="165"/>
        <v>0</v>
      </c>
      <c r="AK88" s="2">
        <f t="shared" si="166"/>
        <v>0</v>
      </c>
    </row>
    <row r="89" spans="2:37">
      <c r="B89" s="7"/>
      <c r="C89" s="37" t="s">
        <v>60</v>
      </c>
      <c r="D89" s="38">
        <f>H89/25</f>
        <v>26</v>
      </c>
      <c r="E89" s="38" t="s">
        <v>18</v>
      </c>
      <c r="F89" s="38" t="s">
        <v>141</v>
      </c>
      <c r="G89" s="38">
        <v>1</v>
      </c>
      <c r="H89" s="38">
        <v>650</v>
      </c>
      <c r="I89" s="38">
        <f>H89*G89</f>
        <v>650</v>
      </c>
      <c r="J89" t="s">
        <v>11</v>
      </c>
      <c r="K89" s="28" t="s">
        <v>55</v>
      </c>
      <c r="L89" s="2">
        <v>200</v>
      </c>
      <c r="N89" s="2">
        <f>L89*I89</f>
        <v>130000</v>
      </c>
      <c r="P89" s="55">
        <f t="shared" si="153"/>
        <v>55942.041714302002</v>
      </c>
      <c r="R89" s="19">
        <f>P89+N89</f>
        <v>185942.041714302</v>
      </c>
      <c r="W89" s="28" t="str">
        <f>K89</f>
        <v>R</v>
      </c>
      <c r="X89" s="2">
        <f t="shared" si="156"/>
        <v>0</v>
      </c>
      <c r="Y89" s="2">
        <f t="shared" si="157"/>
        <v>0</v>
      </c>
      <c r="AA89" s="28" t="str">
        <f>K89</f>
        <v>R</v>
      </c>
      <c r="AB89" s="2">
        <f t="shared" si="159"/>
        <v>650</v>
      </c>
      <c r="AC89" s="2">
        <f t="shared" si="160"/>
        <v>185942.041714302</v>
      </c>
      <c r="AE89" s="24" t="str">
        <f t="shared" si="161"/>
        <v>R</v>
      </c>
      <c r="AF89" s="2">
        <f t="shared" si="162"/>
        <v>0</v>
      </c>
      <c r="AG89" s="2">
        <f t="shared" si="163"/>
        <v>0</v>
      </c>
      <c r="AI89" s="24" t="str">
        <f t="shared" si="164"/>
        <v>R</v>
      </c>
      <c r="AJ89" s="2">
        <f t="shared" si="165"/>
        <v>0</v>
      </c>
      <c r="AK89" s="2">
        <f t="shared" si="166"/>
        <v>0</v>
      </c>
    </row>
    <row r="90" spans="2:37">
      <c r="B90" s="7"/>
      <c r="C90" s="37" t="s">
        <v>219</v>
      </c>
      <c r="D90" s="38"/>
      <c r="E90" s="38"/>
      <c r="F90" s="38" t="s">
        <v>142</v>
      </c>
      <c r="G90" s="38">
        <v>1</v>
      </c>
      <c r="H90" s="38">
        <v>240</v>
      </c>
      <c r="I90" s="38">
        <f>H90*G90</f>
        <v>240</v>
      </c>
      <c r="J90" t="s">
        <v>11</v>
      </c>
      <c r="K90" s="28" t="s">
        <v>55</v>
      </c>
      <c r="L90" s="2">
        <v>195</v>
      </c>
      <c r="N90" s="2">
        <f t="shared" ref="N90" si="172">L90*I90</f>
        <v>46800</v>
      </c>
      <c r="P90" s="55">
        <f t="shared" si="153"/>
        <v>20655.523094511515</v>
      </c>
      <c r="R90" s="19">
        <f t="shared" ref="R90" si="173">P90+N90</f>
        <v>67455.523094511518</v>
      </c>
      <c r="W90" s="28" t="str">
        <f t="shared" ref="W90" si="174">K90</f>
        <v>R</v>
      </c>
      <c r="X90" s="2">
        <f t="shared" si="156"/>
        <v>0</v>
      </c>
      <c r="Y90" s="2">
        <f t="shared" si="157"/>
        <v>0</v>
      </c>
      <c r="AA90" s="28" t="str">
        <f t="shared" ref="AA90" si="175">K90</f>
        <v>R</v>
      </c>
      <c r="AB90" s="2">
        <f t="shared" si="159"/>
        <v>240</v>
      </c>
      <c r="AC90" s="2">
        <f t="shared" si="160"/>
        <v>67455.523094511518</v>
      </c>
      <c r="AE90" s="24" t="str">
        <f t="shared" si="161"/>
        <v>R</v>
      </c>
      <c r="AF90" s="2">
        <f t="shared" si="162"/>
        <v>0</v>
      </c>
      <c r="AG90" s="2">
        <f t="shared" si="163"/>
        <v>0</v>
      </c>
      <c r="AI90" s="24" t="str">
        <f t="shared" si="164"/>
        <v>R</v>
      </c>
      <c r="AJ90" s="2">
        <f t="shared" si="165"/>
        <v>0</v>
      </c>
      <c r="AK90" s="2">
        <f t="shared" si="166"/>
        <v>0</v>
      </c>
    </row>
    <row r="91" spans="2:37">
      <c r="B91" s="7"/>
      <c r="C91" s="37" t="s">
        <v>95</v>
      </c>
      <c r="D91" s="38"/>
      <c r="E91" s="38"/>
      <c r="F91" s="38"/>
      <c r="G91" s="38">
        <v>1</v>
      </c>
      <c r="H91" s="38">
        <v>70</v>
      </c>
      <c r="I91" s="38">
        <f>H91*G91</f>
        <v>70</v>
      </c>
      <c r="J91" t="s">
        <v>11</v>
      </c>
      <c r="K91" s="28" t="s">
        <v>55</v>
      </c>
      <c r="L91" s="2">
        <v>180</v>
      </c>
      <c r="N91" s="2">
        <f>L91*I91</f>
        <v>12600</v>
      </c>
      <c r="P91" s="55">
        <f t="shared" si="153"/>
        <v>6024.5275692325231</v>
      </c>
      <c r="R91" s="19">
        <f>P91+N91</f>
        <v>18624.527569232523</v>
      </c>
      <c r="W91" s="28" t="str">
        <f>K91</f>
        <v>R</v>
      </c>
      <c r="X91" s="2">
        <f t="shared" si="156"/>
        <v>0</v>
      </c>
      <c r="Y91" s="2">
        <f t="shared" si="157"/>
        <v>0</v>
      </c>
      <c r="AA91" s="28" t="str">
        <f>K91</f>
        <v>R</v>
      </c>
      <c r="AB91" s="2">
        <f t="shared" si="159"/>
        <v>70</v>
      </c>
      <c r="AC91" s="2">
        <f t="shared" si="160"/>
        <v>18624.527569232523</v>
      </c>
      <c r="AE91" s="24" t="str">
        <f t="shared" si="161"/>
        <v>R</v>
      </c>
      <c r="AF91" s="2">
        <f t="shared" si="162"/>
        <v>0</v>
      </c>
      <c r="AG91" s="2">
        <f t="shared" si="163"/>
        <v>0</v>
      </c>
      <c r="AI91" s="24" t="str">
        <f t="shared" si="164"/>
        <v>R</v>
      </c>
      <c r="AJ91" s="2">
        <f t="shared" si="165"/>
        <v>0</v>
      </c>
      <c r="AK91" s="2">
        <f t="shared" si="166"/>
        <v>0</v>
      </c>
    </row>
    <row r="92" spans="2:37">
      <c r="B92" s="7"/>
      <c r="C92" s="37" t="s">
        <v>86</v>
      </c>
      <c r="D92" s="38"/>
      <c r="E92" s="38"/>
      <c r="F92" s="38" t="s">
        <v>143</v>
      </c>
      <c r="G92" s="38">
        <v>1</v>
      </c>
      <c r="H92" s="38">
        <v>600</v>
      </c>
      <c r="I92" s="38">
        <f t="shared" ref="I92:I95" si="176">H92*G92</f>
        <v>600</v>
      </c>
      <c r="J92" t="s">
        <v>11</v>
      </c>
      <c r="K92" s="28" t="s">
        <v>55</v>
      </c>
      <c r="L92" s="2">
        <v>200</v>
      </c>
      <c r="N92" s="2">
        <f t="shared" ref="N92:N95" si="177">L92*I92</f>
        <v>120000</v>
      </c>
      <c r="P92" s="55">
        <f t="shared" si="153"/>
        <v>51638.807736278781</v>
      </c>
      <c r="R92" s="19">
        <f t="shared" ref="R92:R95" si="178">P92+N92</f>
        <v>171638.80773627877</v>
      </c>
      <c r="W92" s="28" t="str">
        <f t="shared" ref="W92:W95" si="179">K92</f>
        <v>R</v>
      </c>
      <c r="X92" s="2">
        <f t="shared" si="156"/>
        <v>0</v>
      </c>
      <c r="Y92" s="2">
        <f t="shared" si="157"/>
        <v>0</v>
      </c>
      <c r="AA92" s="28" t="str">
        <f t="shared" ref="AA92:AA95" si="180">K92</f>
        <v>R</v>
      </c>
      <c r="AB92" s="2">
        <f t="shared" si="159"/>
        <v>600</v>
      </c>
      <c r="AC92" s="2">
        <f t="shared" si="160"/>
        <v>171638.80773627877</v>
      </c>
      <c r="AE92" s="24" t="str">
        <f t="shared" si="161"/>
        <v>R</v>
      </c>
      <c r="AF92" s="2">
        <f t="shared" si="162"/>
        <v>0</v>
      </c>
      <c r="AG92" s="2">
        <f t="shared" si="163"/>
        <v>0</v>
      </c>
      <c r="AI92" s="24" t="str">
        <f t="shared" si="164"/>
        <v>R</v>
      </c>
      <c r="AJ92" s="2">
        <f t="shared" si="165"/>
        <v>0</v>
      </c>
      <c r="AK92" s="2">
        <f t="shared" si="166"/>
        <v>0</v>
      </c>
    </row>
    <row r="93" spans="2:37">
      <c r="B93" s="7"/>
      <c r="C93" s="37" t="s">
        <v>98</v>
      </c>
      <c r="D93" s="38"/>
      <c r="E93" s="38"/>
      <c r="F93" s="38" t="s">
        <v>125</v>
      </c>
      <c r="G93" s="38">
        <v>1</v>
      </c>
      <c r="H93" s="38">
        <v>590</v>
      </c>
      <c r="I93" s="38">
        <f t="shared" si="176"/>
        <v>590</v>
      </c>
      <c r="J93" t="s">
        <v>11</v>
      </c>
      <c r="K93" s="28" t="s">
        <v>55</v>
      </c>
      <c r="L93" s="2">
        <v>210</v>
      </c>
      <c r="N93" s="2">
        <f t="shared" si="177"/>
        <v>123900</v>
      </c>
      <c r="P93" s="55">
        <f t="shared" si="153"/>
        <v>50778.160940674119</v>
      </c>
      <c r="R93" s="19">
        <f t="shared" si="178"/>
        <v>174678.16094067413</v>
      </c>
      <c r="W93" s="28" t="str">
        <f t="shared" si="179"/>
        <v>R</v>
      </c>
      <c r="X93" s="2">
        <f t="shared" si="156"/>
        <v>0</v>
      </c>
      <c r="Y93" s="2">
        <f t="shared" si="157"/>
        <v>0</v>
      </c>
      <c r="AA93" s="28" t="str">
        <f t="shared" si="180"/>
        <v>R</v>
      </c>
      <c r="AB93" s="2">
        <f t="shared" si="159"/>
        <v>590</v>
      </c>
      <c r="AC93" s="2">
        <f t="shared" si="160"/>
        <v>174678.16094067413</v>
      </c>
      <c r="AE93" s="24" t="str">
        <f t="shared" si="161"/>
        <v>R</v>
      </c>
      <c r="AF93" s="2">
        <f t="shared" si="162"/>
        <v>0</v>
      </c>
      <c r="AG93" s="2">
        <f t="shared" si="163"/>
        <v>0</v>
      </c>
      <c r="AI93" s="24" t="str">
        <f t="shared" si="164"/>
        <v>R</v>
      </c>
      <c r="AJ93" s="2">
        <f t="shared" si="165"/>
        <v>0</v>
      </c>
      <c r="AK93" s="2">
        <f t="shared" si="166"/>
        <v>0</v>
      </c>
    </row>
    <row r="94" spans="2:37">
      <c r="B94" s="7"/>
      <c r="C94" s="37" t="s">
        <v>87</v>
      </c>
      <c r="D94" s="38"/>
      <c r="E94" s="38"/>
      <c r="F94" s="38" t="s">
        <v>144</v>
      </c>
      <c r="G94" s="38">
        <v>1</v>
      </c>
      <c r="H94" s="38">
        <v>350</v>
      </c>
      <c r="I94" s="38">
        <f t="shared" si="176"/>
        <v>350</v>
      </c>
      <c r="J94" t="s">
        <v>11</v>
      </c>
      <c r="K94" s="28" t="s">
        <v>55</v>
      </c>
      <c r="L94" s="2">
        <v>180</v>
      </c>
      <c r="N94" s="2">
        <f t="shared" si="177"/>
        <v>63000</v>
      </c>
      <c r="P94" s="55">
        <f t="shared" si="153"/>
        <v>30122.637846162615</v>
      </c>
      <c r="R94" s="19">
        <f t="shared" si="178"/>
        <v>93122.637846162615</v>
      </c>
      <c r="W94" s="28" t="str">
        <f t="shared" si="179"/>
        <v>R</v>
      </c>
      <c r="X94" s="2">
        <f t="shared" si="156"/>
        <v>0</v>
      </c>
      <c r="Y94" s="2">
        <f t="shared" si="157"/>
        <v>0</v>
      </c>
      <c r="AA94" s="28" t="str">
        <f t="shared" si="180"/>
        <v>R</v>
      </c>
      <c r="AB94" s="2">
        <f t="shared" si="159"/>
        <v>350</v>
      </c>
      <c r="AC94" s="2">
        <f t="shared" si="160"/>
        <v>93122.637846162615</v>
      </c>
      <c r="AE94" s="24" t="str">
        <f t="shared" si="161"/>
        <v>R</v>
      </c>
      <c r="AF94" s="2">
        <f t="shared" si="162"/>
        <v>0</v>
      </c>
      <c r="AG94" s="2">
        <f t="shared" si="163"/>
        <v>0</v>
      </c>
      <c r="AI94" s="24" t="str">
        <f t="shared" si="164"/>
        <v>R</v>
      </c>
      <c r="AJ94" s="2">
        <f t="shared" si="165"/>
        <v>0</v>
      </c>
      <c r="AK94" s="2">
        <f t="shared" si="166"/>
        <v>0</v>
      </c>
    </row>
    <row r="95" spans="2:37">
      <c r="B95" s="7"/>
      <c r="C95" s="37" t="s">
        <v>88</v>
      </c>
      <c r="D95" s="38"/>
      <c r="E95" s="38"/>
      <c r="F95" s="38" t="s">
        <v>145</v>
      </c>
      <c r="G95" s="38">
        <v>1</v>
      </c>
      <c r="H95" s="38">
        <v>900</v>
      </c>
      <c r="I95" s="38">
        <f t="shared" si="176"/>
        <v>900</v>
      </c>
      <c r="J95" t="s">
        <v>11</v>
      </c>
      <c r="K95" s="28" t="s">
        <v>55</v>
      </c>
      <c r="L95" s="2">
        <v>180</v>
      </c>
      <c r="N95" s="2">
        <f t="shared" si="177"/>
        <v>162000</v>
      </c>
      <c r="P95" s="55">
        <f t="shared" si="153"/>
        <v>77458.211604418146</v>
      </c>
      <c r="R95" s="19">
        <f t="shared" si="178"/>
        <v>239458.21160441815</v>
      </c>
      <c r="W95" s="28" t="str">
        <f t="shared" si="179"/>
        <v>R</v>
      </c>
      <c r="X95" s="2">
        <f t="shared" si="156"/>
        <v>0</v>
      </c>
      <c r="Y95" s="2">
        <f t="shared" si="157"/>
        <v>0</v>
      </c>
      <c r="AA95" s="28" t="str">
        <f t="shared" si="180"/>
        <v>R</v>
      </c>
      <c r="AB95" s="2">
        <f t="shared" si="159"/>
        <v>900</v>
      </c>
      <c r="AC95" s="2">
        <f t="shared" si="160"/>
        <v>239458.21160441815</v>
      </c>
      <c r="AE95" s="24" t="str">
        <f t="shared" si="161"/>
        <v>R</v>
      </c>
      <c r="AF95" s="2">
        <f t="shared" si="162"/>
        <v>0</v>
      </c>
      <c r="AG95" s="2">
        <f t="shared" si="163"/>
        <v>0</v>
      </c>
      <c r="AI95" s="24" t="str">
        <f t="shared" si="164"/>
        <v>R</v>
      </c>
      <c r="AJ95" s="2">
        <f t="shared" si="165"/>
        <v>0</v>
      </c>
      <c r="AK95" s="2">
        <f t="shared" si="166"/>
        <v>0</v>
      </c>
    </row>
    <row r="96" spans="2:37">
      <c r="B96" s="7"/>
      <c r="C96" s="37"/>
      <c r="D96" s="38"/>
      <c r="E96" s="38"/>
      <c r="F96" s="38"/>
      <c r="G96" s="38"/>
      <c r="H96" s="38"/>
      <c r="I96" s="38"/>
      <c r="K96" s="28"/>
      <c r="N96" s="2"/>
      <c r="R96" s="19"/>
    </row>
    <row r="97" spans="2:40">
      <c r="B97" s="7"/>
      <c r="C97" s="83" t="s">
        <v>178</v>
      </c>
      <c r="D97" s="84"/>
      <c r="E97" s="84"/>
      <c r="F97" s="84"/>
      <c r="G97" s="84"/>
      <c r="H97" s="84"/>
      <c r="I97" s="84"/>
      <c r="J97" s="41"/>
      <c r="K97" s="85"/>
      <c r="L97" s="67"/>
      <c r="M97" s="41"/>
      <c r="N97" s="67"/>
      <c r="O97" s="41"/>
      <c r="P97" s="72"/>
      <c r="Q97" s="41"/>
      <c r="R97" s="86"/>
      <c r="AI97" s="24"/>
    </row>
    <row r="98" spans="2:40">
      <c r="B98" s="7" t="s">
        <v>217</v>
      </c>
      <c r="C98" s="37" t="s">
        <v>204</v>
      </c>
      <c r="D98" s="38"/>
      <c r="E98" s="38"/>
      <c r="F98" s="38"/>
      <c r="G98" s="38">
        <v>2</v>
      </c>
      <c r="H98" s="38">
        <v>180</v>
      </c>
      <c r="I98" s="38">
        <f t="shared" ref="I98:I133" si="181">H98*G98</f>
        <v>360</v>
      </c>
      <c r="J98" t="s">
        <v>11</v>
      </c>
      <c r="K98" s="28" t="s">
        <v>55</v>
      </c>
      <c r="L98" s="2">
        <v>200</v>
      </c>
      <c r="N98" s="2">
        <f t="shared" ref="N98:N133" si="182">L98*I98</f>
        <v>72000</v>
      </c>
      <c r="P98" s="55">
        <f t="shared" ref="P98:P133" si="183">(($I98/$E$161)-$I98)*P$10</f>
        <v>30983.284641767263</v>
      </c>
      <c r="R98" s="19">
        <f t="shared" ref="R98:R133" si="184">P98+N98</f>
        <v>102983.28464176727</v>
      </c>
      <c r="W98" s="28" t="str">
        <f t="shared" ref="W98:W133" si="185">K98</f>
        <v>R</v>
      </c>
      <c r="X98" s="2">
        <f>IF($W98=X$10,$I98,0)</f>
        <v>0</v>
      </c>
      <c r="Y98" s="2">
        <f>IF($W98=X$10,$R98,0)</f>
        <v>0</v>
      </c>
      <c r="AA98" s="28" t="str">
        <f t="shared" ref="AA98:AA133" si="186">K98</f>
        <v>R</v>
      </c>
      <c r="AB98" s="2">
        <f>IF($AA98=AB$10,$I98,0)</f>
        <v>360</v>
      </c>
      <c r="AC98" s="2">
        <f>IF($AA98=AB$10,$R98,0)</f>
        <v>102983.28464176727</v>
      </c>
      <c r="AE98" s="24" t="str">
        <f t="shared" ref="AE98:AE133" si="187">K98</f>
        <v>R</v>
      </c>
      <c r="AF98" s="2">
        <f>IF($AE98=AF$10,$I98,0)</f>
        <v>0</v>
      </c>
      <c r="AG98" s="2">
        <f>IF($AE98=AF$10,$R98,0)</f>
        <v>0</v>
      </c>
      <c r="AI98" s="24" t="str">
        <f t="shared" ref="AI98:AI133" si="188">K98</f>
        <v>R</v>
      </c>
      <c r="AJ98" s="2">
        <f>IF($AI98=AJ$10,$I98,0)</f>
        <v>0</v>
      </c>
      <c r="AK98" s="2">
        <f>IF($AI98=AJ$10,$R98,0)</f>
        <v>0</v>
      </c>
    </row>
    <row r="99" spans="2:40">
      <c r="B99" s="7" t="s">
        <v>217</v>
      </c>
      <c r="C99" s="37" t="s">
        <v>205</v>
      </c>
      <c r="D99" s="38"/>
      <c r="E99" s="38"/>
      <c r="F99" s="38"/>
      <c r="G99" s="38">
        <v>1</v>
      </c>
      <c r="H99" s="38">
        <v>150</v>
      </c>
      <c r="I99" s="38">
        <f t="shared" si="181"/>
        <v>150</v>
      </c>
      <c r="J99" t="s">
        <v>11</v>
      </c>
      <c r="K99" s="28" t="s">
        <v>55</v>
      </c>
      <c r="L99" s="2">
        <v>200</v>
      </c>
      <c r="N99" s="2">
        <f t="shared" si="182"/>
        <v>30000</v>
      </c>
      <c r="P99" s="55">
        <f t="shared" si="183"/>
        <v>12909.701934069695</v>
      </c>
      <c r="R99" s="19">
        <f t="shared" si="184"/>
        <v>42909.701934069693</v>
      </c>
      <c r="W99" s="28" t="str">
        <f t="shared" si="185"/>
        <v>R</v>
      </c>
      <c r="X99" s="2">
        <f>IF($W99=X$10,$I99,0)</f>
        <v>0</v>
      </c>
      <c r="Y99" s="2">
        <f t="shared" ref="Y99" si="189">IF($W99=X$10,$R99,0)</f>
        <v>0</v>
      </c>
      <c r="AA99" s="28" t="str">
        <f t="shared" si="186"/>
        <v>R</v>
      </c>
      <c r="AB99" s="2">
        <f>IF($AA99=AB$10,$I99,0)</f>
        <v>150</v>
      </c>
      <c r="AC99" s="2">
        <f t="shared" ref="AC99" si="190">IF($AA99=AB$10,$R99,0)</f>
        <v>42909.701934069693</v>
      </c>
      <c r="AE99" s="24" t="str">
        <f t="shared" si="187"/>
        <v>R</v>
      </c>
      <c r="AF99" s="2">
        <f>IF($AE99=AF$10,$I99,0)</f>
        <v>0</v>
      </c>
      <c r="AG99" s="2">
        <f t="shared" ref="AG99" si="191">IF($AE99=AF$10,$R99,0)</f>
        <v>0</v>
      </c>
      <c r="AI99" s="24" t="str">
        <f t="shared" si="188"/>
        <v>R</v>
      </c>
      <c r="AJ99" s="2">
        <f>IF($AI99=AJ$10,$I99,0)</f>
        <v>0</v>
      </c>
      <c r="AK99" s="2">
        <f t="shared" ref="AK99" si="192">IF($AI99=AJ$10,$R99,0)</f>
        <v>0</v>
      </c>
    </row>
    <row r="100" spans="2:40">
      <c r="B100" s="7" t="s">
        <v>217</v>
      </c>
      <c r="C100" s="37" t="s">
        <v>211</v>
      </c>
      <c r="D100" s="38"/>
      <c r="E100" s="38"/>
      <c r="F100" s="38"/>
      <c r="G100" s="38">
        <v>1</v>
      </c>
      <c r="H100" s="38">
        <v>150</v>
      </c>
      <c r="I100" s="38">
        <f t="shared" si="181"/>
        <v>150</v>
      </c>
      <c r="J100" t="s">
        <v>11</v>
      </c>
      <c r="K100" s="28" t="s">
        <v>55</v>
      </c>
      <c r="L100" s="2">
        <v>200</v>
      </c>
      <c r="N100" s="2">
        <f t="shared" si="182"/>
        <v>30000</v>
      </c>
      <c r="P100" s="55">
        <f t="shared" si="183"/>
        <v>12909.701934069695</v>
      </c>
      <c r="R100" s="19">
        <f t="shared" si="184"/>
        <v>42909.701934069693</v>
      </c>
      <c r="W100" s="28" t="str">
        <f t="shared" si="185"/>
        <v>R</v>
      </c>
      <c r="X100" s="2">
        <f>IF($W100=X$10,$I100,0)</f>
        <v>0</v>
      </c>
      <c r="Y100" s="2">
        <f>IF($W100=X$10,$R100,0)</f>
        <v>0</v>
      </c>
      <c r="AA100" s="28" t="str">
        <f t="shared" si="186"/>
        <v>R</v>
      </c>
      <c r="AB100" s="2">
        <f>IF($AA100=AB$10,$I100,0)</f>
        <v>150</v>
      </c>
      <c r="AC100" s="2">
        <f>IF($AA100=AB$10,$R100,0)</f>
        <v>42909.701934069693</v>
      </c>
      <c r="AE100" s="24" t="str">
        <f t="shared" si="187"/>
        <v>R</v>
      </c>
      <c r="AF100" s="2">
        <f>IF($AE100=AF$10,$I100,0)</f>
        <v>0</v>
      </c>
      <c r="AG100" s="2">
        <f>IF($AE100=AF$10,$R100,0)</f>
        <v>0</v>
      </c>
      <c r="AI100" s="24" t="str">
        <f t="shared" si="188"/>
        <v>R</v>
      </c>
      <c r="AJ100" s="2">
        <f>IF($AI100=AJ$10,$I100,0)</f>
        <v>0</v>
      </c>
      <c r="AK100" s="2">
        <f>IF($AI100=AJ$10,$R100,0)</f>
        <v>0</v>
      </c>
    </row>
    <row r="101" spans="2:40">
      <c r="B101" s="7" t="s">
        <v>217</v>
      </c>
      <c r="C101" s="37" t="s">
        <v>210</v>
      </c>
      <c r="D101" s="38"/>
      <c r="E101" s="38"/>
      <c r="F101" s="38"/>
      <c r="G101" s="38">
        <v>1</v>
      </c>
      <c r="H101" s="38">
        <v>120</v>
      </c>
      <c r="I101" s="38">
        <f t="shared" si="181"/>
        <v>120</v>
      </c>
      <c r="J101" t="s">
        <v>11</v>
      </c>
      <c r="K101" s="28" t="s">
        <v>55</v>
      </c>
      <c r="L101" s="2">
        <v>200</v>
      </c>
      <c r="N101" s="2">
        <f t="shared" si="182"/>
        <v>24000</v>
      </c>
      <c r="P101" s="55">
        <f t="shared" si="183"/>
        <v>10327.761547255757</v>
      </c>
      <c r="R101" s="19">
        <f t="shared" si="184"/>
        <v>34327.761547255759</v>
      </c>
      <c r="W101" s="28" t="str">
        <f t="shared" si="185"/>
        <v>R</v>
      </c>
      <c r="X101" s="2">
        <f t="shared" ref="X101:X105" si="193">IF($W101=X$10,$I101,0)</f>
        <v>0</v>
      </c>
      <c r="Y101" s="2">
        <f t="shared" ref="Y101:Y105" si="194">IF($W101=X$10,$R101,0)</f>
        <v>0</v>
      </c>
      <c r="AA101" s="28" t="str">
        <f t="shared" si="186"/>
        <v>R</v>
      </c>
      <c r="AB101" s="2">
        <f t="shared" ref="AB101:AB105" si="195">IF($AA101=AB$10,$I101,0)</f>
        <v>120</v>
      </c>
      <c r="AC101" s="2">
        <f t="shared" ref="AC101:AC105" si="196">IF($AA101=AB$10,$R101,0)</f>
        <v>34327.761547255759</v>
      </c>
      <c r="AE101" s="24" t="str">
        <f t="shared" si="187"/>
        <v>R</v>
      </c>
      <c r="AF101" s="2">
        <f t="shared" ref="AF101:AF105" si="197">IF($AE101=AF$10,$I101,0)</f>
        <v>0</v>
      </c>
      <c r="AG101" s="2">
        <f t="shared" ref="AG101:AG105" si="198">IF($AE101=AF$10,$R101,0)</f>
        <v>0</v>
      </c>
      <c r="AI101" s="24" t="str">
        <f t="shared" si="188"/>
        <v>R</v>
      </c>
      <c r="AJ101" s="2">
        <f t="shared" ref="AJ101:AJ105" si="199">IF($AI101=AJ$10,$I101,0)</f>
        <v>0</v>
      </c>
      <c r="AK101" s="2">
        <f t="shared" ref="AK101:AK105" si="200">IF($AI101=AJ$10,$R101,0)</f>
        <v>0</v>
      </c>
    </row>
    <row r="102" spans="2:40">
      <c r="B102" s="7" t="s">
        <v>217</v>
      </c>
      <c r="C102" s="37" t="s">
        <v>221</v>
      </c>
      <c r="D102" s="38"/>
      <c r="E102" s="38"/>
      <c r="F102" s="38"/>
      <c r="G102" s="38">
        <v>1</v>
      </c>
      <c r="H102" s="38">
        <v>120</v>
      </c>
      <c r="I102" s="38">
        <f t="shared" si="181"/>
        <v>120</v>
      </c>
      <c r="J102" t="s">
        <v>11</v>
      </c>
      <c r="K102" s="28" t="s">
        <v>55</v>
      </c>
      <c r="L102" s="2">
        <v>200</v>
      </c>
      <c r="N102" s="2">
        <f t="shared" si="182"/>
        <v>24000</v>
      </c>
      <c r="P102" s="55">
        <f t="shared" si="183"/>
        <v>10327.761547255757</v>
      </c>
      <c r="R102" s="19">
        <f t="shared" si="184"/>
        <v>34327.761547255759</v>
      </c>
      <c r="W102" s="28" t="str">
        <f t="shared" si="185"/>
        <v>R</v>
      </c>
      <c r="X102" s="2">
        <f t="shared" si="193"/>
        <v>0</v>
      </c>
      <c r="Y102" s="2">
        <f t="shared" si="194"/>
        <v>0</v>
      </c>
      <c r="AA102" s="28" t="str">
        <f t="shared" si="186"/>
        <v>R</v>
      </c>
      <c r="AB102" s="2">
        <f t="shared" si="195"/>
        <v>120</v>
      </c>
      <c r="AC102" s="2">
        <f t="shared" si="196"/>
        <v>34327.761547255759</v>
      </c>
      <c r="AE102" s="24" t="str">
        <f t="shared" si="187"/>
        <v>R</v>
      </c>
      <c r="AF102" s="2">
        <f t="shared" si="197"/>
        <v>0</v>
      </c>
      <c r="AG102" s="2">
        <f t="shared" si="198"/>
        <v>0</v>
      </c>
      <c r="AI102" s="24" t="str">
        <f t="shared" si="188"/>
        <v>R</v>
      </c>
      <c r="AJ102" s="2">
        <f t="shared" si="199"/>
        <v>0</v>
      </c>
      <c r="AK102" s="2">
        <f t="shared" si="200"/>
        <v>0</v>
      </c>
    </row>
    <row r="103" spans="2:40">
      <c r="B103" s="7" t="s">
        <v>217</v>
      </c>
      <c r="C103" s="37" t="s">
        <v>212</v>
      </c>
      <c r="D103" s="38"/>
      <c r="E103" s="38"/>
      <c r="F103" s="38"/>
      <c r="G103" s="38">
        <v>1</v>
      </c>
      <c r="H103" s="38">
        <v>120</v>
      </c>
      <c r="I103" s="38">
        <f t="shared" si="181"/>
        <v>120</v>
      </c>
      <c r="J103" t="s">
        <v>11</v>
      </c>
      <c r="K103" s="28" t="s">
        <v>55</v>
      </c>
      <c r="L103" s="2">
        <v>200</v>
      </c>
      <c r="N103" s="2">
        <f t="shared" si="182"/>
        <v>24000</v>
      </c>
      <c r="P103" s="55">
        <f t="shared" si="183"/>
        <v>10327.761547255757</v>
      </c>
      <c r="R103" s="19">
        <f t="shared" si="184"/>
        <v>34327.761547255759</v>
      </c>
      <c r="W103" s="28" t="str">
        <f t="shared" si="185"/>
        <v>R</v>
      </c>
      <c r="X103" s="2">
        <f t="shared" si="193"/>
        <v>0</v>
      </c>
      <c r="Y103" s="2">
        <f t="shared" si="194"/>
        <v>0</v>
      </c>
      <c r="AA103" s="28" t="str">
        <f t="shared" si="186"/>
        <v>R</v>
      </c>
      <c r="AB103" s="2">
        <f t="shared" si="195"/>
        <v>120</v>
      </c>
      <c r="AC103" s="2">
        <f t="shared" si="196"/>
        <v>34327.761547255759</v>
      </c>
      <c r="AE103" s="24" t="str">
        <f t="shared" si="187"/>
        <v>R</v>
      </c>
      <c r="AF103" s="2">
        <f t="shared" si="197"/>
        <v>0</v>
      </c>
      <c r="AG103" s="2">
        <f t="shared" si="198"/>
        <v>0</v>
      </c>
      <c r="AI103" s="24" t="str">
        <f t="shared" si="188"/>
        <v>R</v>
      </c>
      <c r="AJ103" s="2">
        <f t="shared" si="199"/>
        <v>0</v>
      </c>
      <c r="AK103" s="2">
        <f t="shared" si="200"/>
        <v>0</v>
      </c>
    </row>
    <row r="104" spans="2:40">
      <c r="B104" s="7" t="s">
        <v>217</v>
      </c>
      <c r="C104" s="37" t="s">
        <v>213</v>
      </c>
      <c r="D104" s="38"/>
      <c r="E104" s="38"/>
      <c r="F104" s="38"/>
      <c r="G104" s="38">
        <v>1</v>
      </c>
      <c r="H104" s="38">
        <v>120</v>
      </c>
      <c r="I104" s="38">
        <f t="shared" si="181"/>
        <v>120</v>
      </c>
      <c r="J104" t="s">
        <v>11</v>
      </c>
      <c r="K104" s="28" t="s">
        <v>55</v>
      </c>
      <c r="L104" s="2">
        <v>200</v>
      </c>
      <c r="N104" s="2">
        <f t="shared" si="182"/>
        <v>24000</v>
      </c>
      <c r="P104" s="55">
        <f t="shared" si="183"/>
        <v>10327.761547255757</v>
      </c>
      <c r="R104" s="19">
        <f t="shared" si="184"/>
        <v>34327.761547255759</v>
      </c>
      <c r="W104" s="28" t="str">
        <f t="shared" si="185"/>
        <v>R</v>
      </c>
      <c r="X104" s="2">
        <f t="shared" si="193"/>
        <v>0</v>
      </c>
      <c r="Y104" s="2">
        <f t="shared" si="194"/>
        <v>0</v>
      </c>
      <c r="AA104" s="28" t="str">
        <f t="shared" si="186"/>
        <v>R</v>
      </c>
      <c r="AB104" s="2">
        <f t="shared" si="195"/>
        <v>120</v>
      </c>
      <c r="AC104" s="2">
        <f t="shared" si="196"/>
        <v>34327.761547255759</v>
      </c>
      <c r="AE104" s="24" t="str">
        <f t="shared" si="187"/>
        <v>R</v>
      </c>
      <c r="AF104" s="2">
        <f t="shared" si="197"/>
        <v>0</v>
      </c>
      <c r="AG104" s="2">
        <f t="shared" si="198"/>
        <v>0</v>
      </c>
      <c r="AI104" s="24" t="str">
        <f t="shared" si="188"/>
        <v>R</v>
      </c>
      <c r="AJ104" s="2">
        <f t="shared" si="199"/>
        <v>0</v>
      </c>
      <c r="AK104" s="2">
        <f t="shared" si="200"/>
        <v>0</v>
      </c>
    </row>
    <row r="105" spans="2:40">
      <c r="B105" s="7" t="s">
        <v>217</v>
      </c>
      <c r="C105" s="37" t="s">
        <v>214</v>
      </c>
      <c r="D105" s="38"/>
      <c r="E105" s="38"/>
      <c r="F105" s="38"/>
      <c r="G105" s="38">
        <v>1</v>
      </c>
      <c r="H105" s="38">
        <v>120</v>
      </c>
      <c r="I105" s="38">
        <f t="shared" si="181"/>
        <v>120</v>
      </c>
      <c r="J105" t="s">
        <v>11</v>
      </c>
      <c r="K105" s="28" t="s">
        <v>55</v>
      </c>
      <c r="L105" s="2">
        <v>200</v>
      </c>
      <c r="N105" s="2">
        <f t="shared" si="182"/>
        <v>24000</v>
      </c>
      <c r="P105" s="55">
        <f t="shared" si="183"/>
        <v>10327.761547255757</v>
      </c>
      <c r="R105" s="19">
        <f t="shared" si="184"/>
        <v>34327.761547255759</v>
      </c>
      <c r="W105" s="28" t="str">
        <f t="shared" si="185"/>
        <v>R</v>
      </c>
      <c r="X105" s="2">
        <f t="shared" si="193"/>
        <v>0</v>
      </c>
      <c r="Y105" s="2">
        <f t="shared" si="194"/>
        <v>0</v>
      </c>
      <c r="AA105" s="28" t="str">
        <f t="shared" si="186"/>
        <v>R</v>
      </c>
      <c r="AB105" s="2">
        <f t="shared" si="195"/>
        <v>120</v>
      </c>
      <c r="AC105" s="2">
        <f t="shared" si="196"/>
        <v>34327.761547255759</v>
      </c>
      <c r="AE105" s="24" t="str">
        <f t="shared" si="187"/>
        <v>R</v>
      </c>
      <c r="AF105" s="2">
        <f t="shared" si="197"/>
        <v>0</v>
      </c>
      <c r="AG105" s="2">
        <f t="shared" si="198"/>
        <v>0</v>
      </c>
      <c r="AI105" s="24" t="str">
        <f t="shared" si="188"/>
        <v>R</v>
      </c>
      <c r="AJ105" s="2">
        <f t="shared" si="199"/>
        <v>0</v>
      </c>
      <c r="AK105" s="2">
        <f t="shared" si="200"/>
        <v>0</v>
      </c>
    </row>
    <row r="106" spans="2:40">
      <c r="B106" s="7" t="s">
        <v>217</v>
      </c>
      <c r="C106" s="37" t="s">
        <v>201</v>
      </c>
      <c r="D106" s="38"/>
      <c r="E106" s="38"/>
      <c r="F106" s="38"/>
      <c r="G106" s="38">
        <v>7</v>
      </c>
      <c r="H106" s="38">
        <v>120</v>
      </c>
      <c r="I106" s="38">
        <f t="shared" si="181"/>
        <v>840</v>
      </c>
      <c r="J106" t="s">
        <v>11</v>
      </c>
      <c r="K106" s="28" t="s">
        <v>55</v>
      </c>
      <c r="L106" s="2">
        <v>200</v>
      </c>
      <c r="N106" s="2">
        <f t="shared" si="182"/>
        <v>168000</v>
      </c>
      <c r="P106" s="55">
        <f t="shared" si="183"/>
        <v>72294.330830790277</v>
      </c>
      <c r="R106" s="19">
        <f t="shared" si="184"/>
        <v>240294.33083079028</v>
      </c>
      <c r="W106" s="28" t="str">
        <f t="shared" si="185"/>
        <v>R</v>
      </c>
      <c r="X106" s="2">
        <f t="shared" ref="X106:X117" si="201">IF($W106=X$10,$I106,0)</f>
        <v>0</v>
      </c>
      <c r="Y106" s="2">
        <f>IF($W106=X$10,$R106,0)</f>
        <v>0</v>
      </c>
      <c r="AA106" s="28" t="str">
        <f t="shared" si="186"/>
        <v>R</v>
      </c>
      <c r="AB106" s="2">
        <f t="shared" ref="AB106:AB117" si="202">IF($AA106=AB$10,$I106,0)</f>
        <v>840</v>
      </c>
      <c r="AC106" s="2">
        <f>IF($AA106=AB$10,$R106,0)</f>
        <v>240294.33083079028</v>
      </c>
      <c r="AE106" s="24" t="str">
        <f t="shared" si="187"/>
        <v>R</v>
      </c>
      <c r="AF106" s="2">
        <f t="shared" ref="AF106:AF117" si="203">IF($AE106=AF$10,$I106,0)</f>
        <v>0</v>
      </c>
      <c r="AG106" s="2">
        <f>IF($AE106=AF$10,$R106,0)</f>
        <v>0</v>
      </c>
      <c r="AI106" s="24" t="str">
        <f t="shared" si="188"/>
        <v>R</v>
      </c>
      <c r="AJ106" s="2">
        <f t="shared" ref="AJ106:AJ117" si="204">IF($AI106=AJ$10,$I106,0)</f>
        <v>0</v>
      </c>
      <c r="AK106" s="2">
        <f>IF($AI106=AJ$10,$R106,0)</f>
        <v>0</v>
      </c>
      <c r="AN106" s="19"/>
    </row>
    <row r="107" spans="2:40">
      <c r="B107" s="7" t="s">
        <v>217</v>
      </c>
      <c r="C107" s="37" t="s">
        <v>215</v>
      </c>
      <c r="D107" s="38"/>
      <c r="E107" s="38"/>
      <c r="F107" s="38"/>
      <c r="G107" s="38">
        <v>3</v>
      </c>
      <c r="H107" s="38">
        <v>120</v>
      </c>
      <c r="I107" s="38">
        <f t="shared" si="181"/>
        <v>360</v>
      </c>
      <c r="J107" t="s">
        <v>11</v>
      </c>
      <c r="K107" s="28" t="s">
        <v>55</v>
      </c>
      <c r="L107" s="2">
        <v>200</v>
      </c>
      <c r="N107" s="2">
        <f t="shared" si="182"/>
        <v>72000</v>
      </c>
      <c r="P107" s="55">
        <f t="shared" si="183"/>
        <v>30983.284641767263</v>
      </c>
      <c r="R107" s="19">
        <f t="shared" si="184"/>
        <v>102983.28464176727</v>
      </c>
      <c r="W107" s="28" t="str">
        <f t="shared" si="185"/>
        <v>R</v>
      </c>
      <c r="X107" s="2">
        <f t="shared" si="201"/>
        <v>0</v>
      </c>
      <c r="Y107" s="2">
        <f t="shared" ref="Y107:Y108" si="205">IF($W107=X$10,$R107,0)</f>
        <v>0</v>
      </c>
      <c r="AA107" s="28" t="str">
        <f t="shared" si="186"/>
        <v>R</v>
      </c>
      <c r="AB107" s="2">
        <f t="shared" si="202"/>
        <v>360</v>
      </c>
      <c r="AC107" s="2">
        <f t="shared" ref="AC107:AC108" si="206">IF($AA107=AB$10,$R107,0)</f>
        <v>102983.28464176727</v>
      </c>
      <c r="AE107" s="24" t="str">
        <f t="shared" si="187"/>
        <v>R</v>
      </c>
      <c r="AF107" s="2">
        <f t="shared" si="203"/>
        <v>0</v>
      </c>
      <c r="AG107" s="2">
        <f t="shared" ref="AG107:AG108" si="207">IF($AE107=AF$10,$R107,0)</f>
        <v>0</v>
      </c>
      <c r="AI107" s="24" t="str">
        <f t="shared" si="188"/>
        <v>R</v>
      </c>
      <c r="AJ107" s="2">
        <f t="shared" si="204"/>
        <v>0</v>
      </c>
      <c r="AK107" s="2">
        <f t="shared" ref="AK107:AK108" si="208">IF($AI107=AJ$10,$R107,0)</f>
        <v>0</v>
      </c>
      <c r="AN107" s="19"/>
    </row>
    <row r="108" spans="2:40">
      <c r="B108" s="7" t="s">
        <v>217</v>
      </c>
      <c r="C108" s="37" t="s">
        <v>203</v>
      </c>
      <c r="D108" s="38"/>
      <c r="E108" s="38"/>
      <c r="F108" s="38"/>
      <c r="G108" s="38">
        <v>1</v>
      </c>
      <c r="H108" s="38">
        <v>150</v>
      </c>
      <c r="I108" s="38">
        <f t="shared" si="181"/>
        <v>150</v>
      </c>
      <c r="J108" t="s">
        <v>11</v>
      </c>
      <c r="K108" s="28" t="s">
        <v>55</v>
      </c>
      <c r="L108" s="2">
        <v>200</v>
      </c>
      <c r="N108" s="2">
        <f t="shared" si="182"/>
        <v>30000</v>
      </c>
      <c r="P108" s="55">
        <f t="shared" si="183"/>
        <v>12909.701934069695</v>
      </c>
      <c r="R108" s="19">
        <f t="shared" si="184"/>
        <v>42909.701934069693</v>
      </c>
      <c r="W108" s="28" t="str">
        <f t="shared" si="185"/>
        <v>R</v>
      </c>
      <c r="X108" s="2">
        <f t="shared" si="201"/>
        <v>0</v>
      </c>
      <c r="Y108" s="2">
        <f t="shared" si="205"/>
        <v>0</v>
      </c>
      <c r="AA108" s="28" t="str">
        <f t="shared" si="186"/>
        <v>R</v>
      </c>
      <c r="AB108" s="2">
        <f t="shared" si="202"/>
        <v>150</v>
      </c>
      <c r="AC108" s="2">
        <f t="shared" si="206"/>
        <v>42909.701934069693</v>
      </c>
      <c r="AE108" s="24" t="str">
        <f t="shared" si="187"/>
        <v>R</v>
      </c>
      <c r="AF108" s="2">
        <f t="shared" si="203"/>
        <v>0</v>
      </c>
      <c r="AG108" s="2">
        <f t="shared" si="207"/>
        <v>0</v>
      </c>
      <c r="AI108" s="24" t="str">
        <f t="shared" si="188"/>
        <v>R</v>
      </c>
      <c r="AJ108" s="2">
        <f t="shared" si="204"/>
        <v>0</v>
      </c>
      <c r="AK108" s="2">
        <f t="shared" si="208"/>
        <v>0</v>
      </c>
    </row>
    <row r="109" spans="2:40">
      <c r="B109" s="7" t="s">
        <v>217</v>
      </c>
      <c r="C109" s="37" t="s">
        <v>180</v>
      </c>
      <c r="D109" s="38"/>
      <c r="E109" s="38"/>
      <c r="F109" s="38"/>
      <c r="G109" s="38">
        <v>2</v>
      </c>
      <c r="H109" s="38">
        <v>60</v>
      </c>
      <c r="I109" s="38">
        <f t="shared" si="181"/>
        <v>120</v>
      </c>
      <c r="J109" t="s">
        <v>11</v>
      </c>
      <c r="K109" s="28" t="s">
        <v>55</v>
      </c>
      <c r="L109" s="2">
        <v>200</v>
      </c>
      <c r="N109" s="2">
        <f t="shared" si="182"/>
        <v>24000</v>
      </c>
      <c r="P109" s="55">
        <f t="shared" si="183"/>
        <v>10327.761547255757</v>
      </c>
      <c r="R109" s="19">
        <f t="shared" si="184"/>
        <v>34327.761547255759</v>
      </c>
      <c r="W109" s="28" t="str">
        <f t="shared" si="185"/>
        <v>R</v>
      </c>
      <c r="X109" s="2">
        <f t="shared" si="201"/>
        <v>0</v>
      </c>
      <c r="Y109" s="2">
        <f>IF($W109=X$10,$R109,0)</f>
        <v>0</v>
      </c>
      <c r="AA109" s="28" t="str">
        <f t="shared" si="186"/>
        <v>R</v>
      </c>
      <c r="AB109" s="2">
        <f t="shared" si="202"/>
        <v>120</v>
      </c>
      <c r="AC109" s="2">
        <f>IF($AA109=AB$10,$R109,0)</f>
        <v>34327.761547255759</v>
      </c>
      <c r="AE109" s="24" t="str">
        <f t="shared" si="187"/>
        <v>R</v>
      </c>
      <c r="AF109" s="2">
        <f t="shared" si="203"/>
        <v>0</v>
      </c>
      <c r="AG109" s="2">
        <f>IF($AE109=AF$10,$R109,0)</f>
        <v>0</v>
      </c>
      <c r="AI109" s="24" t="str">
        <f t="shared" si="188"/>
        <v>R</v>
      </c>
      <c r="AJ109" s="2">
        <f t="shared" si="204"/>
        <v>0</v>
      </c>
      <c r="AK109" s="2">
        <f>IF($AI109=AJ$10,$R109,0)</f>
        <v>0</v>
      </c>
    </row>
    <row r="110" spans="2:40">
      <c r="B110" s="7" t="s">
        <v>217</v>
      </c>
      <c r="C110" s="37" t="s">
        <v>179</v>
      </c>
      <c r="D110" s="38"/>
      <c r="E110" s="38"/>
      <c r="F110" s="38"/>
      <c r="G110" s="38">
        <v>1</v>
      </c>
      <c r="H110" s="38">
        <v>220</v>
      </c>
      <c r="I110" s="38">
        <f t="shared" si="181"/>
        <v>220</v>
      </c>
      <c r="J110" t="s">
        <v>11</v>
      </c>
      <c r="K110" s="28" t="s">
        <v>55</v>
      </c>
      <c r="L110" s="2">
        <v>200</v>
      </c>
      <c r="N110" s="2">
        <f t="shared" si="182"/>
        <v>44000</v>
      </c>
      <c r="P110" s="55">
        <f t="shared" si="183"/>
        <v>18934.229503302216</v>
      </c>
      <c r="R110" s="19">
        <f t="shared" si="184"/>
        <v>62934.229503302216</v>
      </c>
      <c r="W110" s="28" t="str">
        <f t="shared" si="185"/>
        <v>R</v>
      </c>
      <c r="X110" s="2">
        <f t="shared" si="201"/>
        <v>0</v>
      </c>
      <c r="Y110" s="2">
        <f t="shared" ref="Y110" si="209">IF($W110=X$10,$R110,0)</f>
        <v>0</v>
      </c>
      <c r="AA110" s="28" t="str">
        <f t="shared" si="186"/>
        <v>R</v>
      </c>
      <c r="AB110" s="2">
        <f t="shared" si="202"/>
        <v>220</v>
      </c>
      <c r="AC110" s="2">
        <f t="shared" ref="AC110" si="210">IF($AA110=AB$10,$R110,0)</f>
        <v>62934.229503302216</v>
      </c>
      <c r="AE110" s="24" t="str">
        <f t="shared" si="187"/>
        <v>R</v>
      </c>
      <c r="AF110" s="2">
        <f t="shared" si="203"/>
        <v>0</v>
      </c>
      <c r="AG110" s="2">
        <f t="shared" ref="AG110" si="211">IF($AE110=AF$10,$R110,0)</f>
        <v>0</v>
      </c>
      <c r="AI110" s="24" t="str">
        <f t="shared" si="188"/>
        <v>R</v>
      </c>
      <c r="AJ110" s="2">
        <f t="shared" si="204"/>
        <v>0</v>
      </c>
      <c r="AK110" s="2">
        <f t="shared" ref="AK110" si="212">IF($AI110=AJ$10,$R110,0)</f>
        <v>0</v>
      </c>
    </row>
    <row r="111" spans="2:40">
      <c r="B111" s="7" t="s">
        <v>67</v>
      </c>
      <c r="C111" s="37" t="s">
        <v>73</v>
      </c>
      <c r="D111" s="38"/>
      <c r="E111" s="38"/>
      <c r="F111" s="38"/>
      <c r="G111" s="38">
        <v>12</v>
      </c>
      <c r="H111" s="38">
        <v>120</v>
      </c>
      <c r="I111" s="38">
        <f t="shared" si="181"/>
        <v>1440</v>
      </c>
      <c r="J111" t="s">
        <v>11</v>
      </c>
      <c r="K111" s="28" t="s">
        <v>55</v>
      </c>
      <c r="L111" s="2">
        <v>200</v>
      </c>
      <c r="N111" s="2">
        <f t="shared" si="182"/>
        <v>288000</v>
      </c>
      <c r="P111" s="55">
        <f t="shared" si="183"/>
        <v>123933.13856706905</v>
      </c>
      <c r="R111" s="19">
        <f t="shared" si="184"/>
        <v>411933.13856706908</v>
      </c>
      <c r="T111" s="63" t="s">
        <v>229</v>
      </c>
      <c r="W111" s="28" t="str">
        <f t="shared" si="185"/>
        <v>R</v>
      </c>
      <c r="X111" s="2">
        <f t="shared" si="201"/>
        <v>0</v>
      </c>
      <c r="Y111" s="2">
        <f t="shared" ref="Y111:Y118" si="213">IF($W111=X$10,$R111,0)</f>
        <v>0</v>
      </c>
      <c r="AA111" s="28" t="str">
        <f t="shared" si="186"/>
        <v>R</v>
      </c>
      <c r="AB111" s="2">
        <f t="shared" si="202"/>
        <v>1440</v>
      </c>
      <c r="AC111" s="2">
        <f t="shared" ref="AC111:AC118" si="214">IF($AA111=AB$10,$R111,0)</f>
        <v>411933.13856706908</v>
      </c>
      <c r="AE111" s="24" t="str">
        <f t="shared" si="187"/>
        <v>R</v>
      </c>
      <c r="AF111" s="2">
        <f t="shared" si="203"/>
        <v>0</v>
      </c>
      <c r="AG111" s="2">
        <f t="shared" ref="AG111:AG118" si="215">IF($AE111=AF$10,$R111,0)</f>
        <v>0</v>
      </c>
      <c r="AI111" s="24" t="str">
        <f t="shared" si="188"/>
        <v>R</v>
      </c>
      <c r="AJ111" s="2">
        <f t="shared" si="204"/>
        <v>0</v>
      </c>
      <c r="AK111" s="2">
        <f t="shared" ref="AK111:AK118" si="216">IF($AI111=AJ$10,$R111,0)</f>
        <v>0</v>
      </c>
    </row>
    <row r="112" spans="2:40">
      <c r="B112" s="7" t="s">
        <v>67</v>
      </c>
      <c r="C112" s="37" t="s">
        <v>69</v>
      </c>
      <c r="D112" s="38"/>
      <c r="E112" s="38"/>
      <c r="F112" s="38"/>
      <c r="G112" s="38">
        <v>12</v>
      </c>
      <c r="H112" s="38">
        <v>50</v>
      </c>
      <c r="I112" s="38">
        <f t="shared" si="181"/>
        <v>600</v>
      </c>
      <c r="J112" t="s">
        <v>11</v>
      </c>
      <c r="K112" s="28" t="s">
        <v>55</v>
      </c>
      <c r="L112" s="2">
        <v>200</v>
      </c>
      <c r="N112" s="2">
        <f t="shared" si="182"/>
        <v>120000</v>
      </c>
      <c r="P112" s="55">
        <f t="shared" si="183"/>
        <v>51638.807736278781</v>
      </c>
      <c r="R112" s="19">
        <f t="shared" si="184"/>
        <v>171638.80773627877</v>
      </c>
      <c r="T112" s="63" t="s">
        <v>218</v>
      </c>
      <c r="W112" s="28" t="str">
        <f t="shared" si="185"/>
        <v>R</v>
      </c>
      <c r="X112" s="2">
        <f t="shared" si="201"/>
        <v>0</v>
      </c>
      <c r="Y112" s="2">
        <f t="shared" si="213"/>
        <v>0</v>
      </c>
      <c r="AA112" s="28" t="str">
        <f t="shared" si="186"/>
        <v>R</v>
      </c>
      <c r="AB112" s="2">
        <f t="shared" si="202"/>
        <v>600</v>
      </c>
      <c r="AC112" s="2">
        <f t="shared" si="214"/>
        <v>171638.80773627877</v>
      </c>
      <c r="AE112" s="24" t="str">
        <f t="shared" si="187"/>
        <v>R</v>
      </c>
      <c r="AF112" s="2">
        <f t="shared" si="203"/>
        <v>0</v>
      </c>
      <c r="AG112" s="2">
        <f t="shared" si="215"/>
        <v>0</v>
      </c>
      <c r="AI112" s="24" t="str">
        <f t="shared" si="188"/>
        <v>R</v>
      </c>
      <c r="AJ112" s="2">
        <f t="shared" si="204"/>
        <v>0</v>
      </c>
      <c r="AK112" s="2">
        <f t="shared" si="216"/>
        <v>0</v>
      </c>
    </row>
    <row r="113" spans="2:37">
      <c r="B113" s="7" t="s">
        <v>217</v>
      </c>
      <c r="C113" s="37" t="s">
        <v>61</v>
      </c>
      <c r="D113" s="38">
        <v>15</v>
      </c>
      <c r="E113" s="38" t="s">
        <v>18</v>
      </c>
      <c r="F113" s="38"/>
      <c r="G113" s="38">
        <v>1</v>
      </c>
      <c r="H113" s="38">
        <v>450</v>
      </c>
      <c r="I113" s="38">
        <f t="shared" si="181"/>
        <v>450</v>
      </c>
      <c r="J113" t="s">
        <v>11</v>
      </c>
      <c r="K113" s="28" t="s">
        <v>55</v>
      </c>
      <c r="L113" s="2">
        <v>220</v>
      </c>
      <c r="N113" s="2">
        <f t="shared" si="182"/>
        <v>99000</v>
      </c>
      <c r="P113" s="55">
        <f t="shared" si="183"/>
        <v>38729.105802209073</v>
      </c>
      <c r="R113" s="19">
        <f t="shared" si="184"/>
        <v>137729.10580220906</v>
      </c>
      <c r="W113" s="28" t="str">
        <f t="shared" si="185"/>
        <v>R</v>
      </c>
      <c r="X113" s="2">
        <f t="shared" si="201"/>
        <v>0</v>
      </c>
      <c r="Y113" s="2">
        <f t="shared" si="213"/>
        <v>0</v>
      </c>
      <c r="AA113" s="28" t="str">
        <f t="shared" si="186"/>
        <v>R</v>
      </c>
      <c r="AB113" s="2">
        <f t="shared" si="202"/>
        <v>450</v>
      </c>
      <c r="AC113" s="2">
        <f t="shared" si="214"/>
        <v>137729.10580220906</v>
      </c>
      <c r="AE113" s="24" t="str">
        <f t="shared" si="187"/>
        <v>R</v>
      </c>
      <c r="AF113" s="2">
        <f t="shared" si="203"/>
        <v>0</v>
      </c>
      <c r="AG113" s="2">
        <f t="shared" si="215"/>
        <v>0</v>
      </c>
      <c r="AI113" s="24" t="str">
        <f t="shared" si="188"/>
        <v>R</v>
      </c>
      <c r="AJ113" s="2">
        <f t="shared" si="204"/>
        <v>0</v>
      </c>
      <c r="AK113" s="2">
        <f t="shared" si="216"/>
        <v>0</v>
      </c>
    </row>
    <row r="114" spans="2:37">
      <c r="B114" s="7" t="s">
        <v>217</v>
      </c>
      <c r="C114" s="37" t="s">
        <v>70</v>
      </c>
      <c r="D114" s="38"/>
      <c r="E114" s="38"/>
      <c r="F114" s="38"/>
      <c r="G114" s="38">
        <v>2</v>
      </c>
      <c r="H114" s="38">
        <v>250</v>
      </c>
      <c r="I114" s="38">
        <f t="shared" si="181"/>
        <v>500</v>
      </c>
      <c r="J114" t="s">
        <v>11</v>
      </c>
      <c r="K114" s="28" t="s">
        <v>55</v>
      </c>
      <c r="L114" s="2">
        <v>200</v>
      </c>
      <c r="N114" s="2">
        <f t="shared" si="182"/>
        <v>100000</v>
      </c>
      <c r="P114" s="55">
        <f t="shared" si="183"/>
        <v>43032.339780232294</v>
      </c>
      <c r="R114" s="19">
        <f t="shared" si="184"/>
        <v>143032.33978023229</v>
      </c>
      <c r="W114" s="28" t="str">
        <f t="shared" si="185"/>
        <v>R</v>
      </c>
      <c r="X114" s="2">
        <f t="shared" si="201"/>
        <v>0</v>
      </c>
      <c r="Y114" s="2">
        <f t="shared" si="213"/>
        <v>0</v>
      </c>
      <c r="AA114" s="28" t="str">
        <f t="shared" si="186"/>
        <v>R</v>
      </c>
      <c r="AB114" s="2">
        <f t="shared" si="202"/>
        <v>500</v>
      </c>
      <c r="AC114" s="2">
        <f t="shared" si="214"/>
        <v>143032.33978023229</v>
      </c>
      <c r="AE114" s="24" t="str">
        <f t="shared" si="187"/>
        <v>R</v>
      </c>
      <c r="AF114" s="2">
        <f t="shared" si="203"/>
        <v>0</v>
      </c>
      <c r="AG114" s="2">
        <f t="shared" si="215"/>
        <v>0</v>
      </c>
      <c r="AI114" s="24" t="str">
        <f t="shared" si="188"/>
        <v>R</v>
      </c>
      <c r="AJ114" s="2">
        <f t="shared" si="204"/>
        <v>0</v>
      </c>
      <c r="AK114" s="2">
        <f t="shared" si="216"/>
        <v>0</v>
      </c>
    </row>
    <row r="115" spans="2:37">
      <c r="B115" s="7" t="s">
        <v>67</v>
      </c>
      <c r="C115" s="37" t="s">
        <v>71</v>
      </c>
      <c r="D115" s="38"/>
      <c r="E115" s="38"/>
      <c r="F115" s="38"/>
      <c r="G115" s="38">
        <v>4</v>
      </c>
      <c r="H115" s="38">
        <v>80</v>
      </c>
      <c r="I115" s="38">
        <f t="shared" si="181"/>
        <v>320</v>
      </c>
      <c r="J115" t="s">
        <v>11</v>
      </c>
      <c r="K115" s="28" t="s">
        <v>55</v>
      </c>
      <c r="L115" s="2">
        <v>200</v>
      </c>
      <c r="N115" s="2">
        <f t="shared" si="182"/>
        <v>64000</v>
      </c>
      <c r="P115" s="55">
        <f t="shared" si="183"/>
        <v>27540.69745934867</v>
      </c>
      <c r="R115" s="19">
        <f t="shared" si="184"/>
        <v>91540.697459348667</v>
      </c>
      <c r="T115" s="63" t="s">
        <v>231</v>
      </c>
      <c r="W115" s="28" t="str">
        <f t="shared" si="185"/>
        <v>R</v>
      </c>
      <c r="X115" s="2">
        <f t="shared" si="201"/>
        <v>0</v>
      </c>
      <c r="Y115" s="2">
        <f t="shared" si="213"/>
        <v>0</v>
      </c>
      <c r="AA115" s="28" t="str">
        <f t="shared" si="186"/>
        <v>R</v>
      </c>
      <c r="AB115" s="2">
        <f t="shared" si="202"/>
        <v>320</v>
      </c>
      <c r="AC115" s="2">
        <f t="shared" si="214"/>
        <v>91540.697459348667</v>
      </c>
      <c r="AE115" s="24" t="str">
        <f t="shared" si="187"/>
        <v>R</v>
      </c>
      <c r="AF115" s="2">
        <f t="shared" si="203"/>
        <v>0</v>
      </c>
      <c r="AG115" s="2">
        <f t="shared" si="215"/>
        <v>0</v>
      </c>
      <c r="AI115" s="24" t="str">
        <f t="shared" si="188"/>
        <v>R</v>
      </c>
      <c r="AJ115" s="2">
        <f t="shared" si="204"/>
        <v>0</v>
      </c>
      <c r="AK115" s="2">
        <f t="shared" si="216"/>
        <v>0</v>
      </c>
    </row>
    <row r="116" spans="2:37">
      <c r="B116" s="7" t="s">
        <v>217</v>
      </c>
      <c r="C116" s="37" t="s">
        <v>200</v>
      </c>
      <c r="D116" s="38"/>
      <c r="E116" s="38"/>
      <c r="F116" s="38"/>
      <c r="G116" s="38">
        <v>1</v>
      </c>
      <c r="H116" s="38">
        <v>200</v>
      </c>
      <c r="I116" s="38">
        <f t="shared" si="181"/>
        <v>200</v>
      </c>
      <c r="J116" t="s">
        <v>11</v>
      </c>
      <c r="K116" s="28" t="s">
        <v>55</v>
      </c>
      <c r="L116" s="2">
        <v>200</v>
      </c>
      <c r="N116" s="2">
        <f t="shared" si="182"/>
        <v>40000</v>
      </c>
      <c r="P116" s="55">
        <f t="shared" si="183"/>
        <v>17212.935912092922</v>
      </c>
      <c r="R116" s="19">
        <f t="shared" si="184"/>
        <v>57212.935912092922</v>
      </c>
      <c r="W116" s="28" t="str">
        <f t="shared" si="185"/>
        <v>R</v>
      </c>
      <c r="X116" s="2">
        <f t="shared" si="201"/>
        <v>0</v>
      </c>
      <c r="Y116" s="2">
        <f t="shared" si="213"/>
        <v>0</v>
      </c>
      <c r="AA116" s="28" t="str">
        <f t="shared" si="186"/>
        <v>R</v>
      </c>
      <c r="AB116" s="2">
        <f t="shared" si="202"/>
        <v>200</v>
      </c>
      <c r="AC116" s="2">
        <f t="shared" si="214"/>
        <v>57212.935912092922</v>
      </c>
      <c r="AE116" s="24" t="str">
        <f t="shared" si="187"/>
        <v>R</v>
      </c>
      <c r="AF116" s="2">
        <f t="shared" si="203"/>
        <v>0</v>
      </c>
      <c r="AG116" s="2">
        <f t="shared" si="215"/>
        <v>0</v>
      </c>
      <c r="AI116" s="24" t="str">
        <f t="shared" si="188"/>
        <v>R</v>
      </c>
      <c r="AJ116" s="2">
        <f t="shared" si="204"/>
        <v>0</v>
      </c>
      <c r="AK116" s="2">
        <f t="shared" si="216"/>
        <v>0</v>
      </c>
    </row>
    <row r="117" spans="2:37">
      <c r="B117" s="7" t="s">
        <v>217</v>
      </c>
      <c r="C117" s="37" t="s">
        <v>202</v>
      </c>
      <c r="D117" s="38">
        <v>6</v>
      </c>
      <c r="E117" s="38" t="s">
        <v>18</v>
      </c>
      <c r="F117" s="38"/>
      <c r="G117" s="38">
        <v>1</v>
      </c>
      <c r="H117" s="38">
        <v>200</v>
      </c>
      <c r="I117" s="38">
        <f t="shared" si="181"/>
        <v>200</v>
      </c>
      <c r="J117" t="s">
        <v>11</v>
      </c>
      <c r="K117" s="28" t="s">
        <v>55</v>
      </c>
      <c r="L117" s="2">
        <v>200</v>
      </c>
      <c r="N117" s="2">
        <f t="shared" si="182"/>
        <v>40000</v>
      </c>
      <c r="P117" s="55">
        <f t="shared" si="183"/>
        <v>17212.935912092922</v>
      </c>
      <c r="R117" s="19">
        <f t="shared" si="184"/>
        <v>57212.935912092922</v>
      </c>
      <c r="W117" s="28" t="str">
        <f t="shared" si="185"/>
        <v>R</v>
      </c>
      <c r="X117" s="2">
        <f t="shared" si="201"/>
        <v>0</v>
      </c>
      <c r="Y117" s="2">
        <f t="shared" si="213"/>
        <v>0</v>
      </c>
      <c r="AA117" s="28" t="str">
        <f t="shared" si="186"/>
        <v>R</v>
      </c>
      <c r="AB117" s="2">
        <f t="shared" si="202"/>
        <v>200</v>
      </c>
      <c r="AC117" s="2">
        <f t="shared" si="214"/>
        <v>57212.935912092922</v>
      </c>
      <c r="AE117" s="24" t="str">
        <f t="shared" si="187"/>
        <v>R</v>
      </c>
      <c r="AF117" s="2">
        <f t="shared" si="203"/>
        <v>0</v>
      </c>
      <c r="AG117" s="2">
        <f t="shared" si="215"/>
        <v>0</v>
      </c>
      <c r="AI117" s="24" t="str">
        <f t="shared" si="188"/>
        <v>R</v>
      </c>
      <c r="AJ117" s="2">
        <f t="shared" si="204"/>
        <v>0</v>
      </c>
      <c r="AK117" s="2">
        <f t="shared" si="216"/>
        <v>0</v>
      </c>
    </row>
    <row r="118" spans="2:37">
      <c r="B118" s="7" t="s">
        <v>217</v>
      </c>
      <c r="C118" s="37" t="s">
        <v>209</v>
      </c>
      <c r="D118" s="38"/>
      <c r="E118" s="38"/>
      <c r="F118" s="38"/>
      <c r="G118" s="38">
        <v>1</v>
      </c>
      <c r="H118" s="38">
        <v>100</v>
      </c>
      <c r="I118" s="38">
        <f t="shared" si="181"/>
        <v>100</v>
      </c>
      <c r="J118" t="s">
        <v>11</v>
      </c>
      <c r="K118" s="28" t="s">
        <v>55</v>
      </c>
      <c r="L118" s="2">
        <v>200</v>
      </c>
      <c r="N118" s="2">
        <f t="shared" si="182"/>
        <v>20000</v>
      </c>
      <c r="P118" s="55">
        <f t="shared" si="183"/>
        <v>8606.467956046461</v>
      </c>
      <c r="R118" s="19">
        <f t="shared" si="184"/>
        <v>28606.467956046461</v>
      </c>
      <c r="W118" s="28" t="str">
        <f t="shared" si="185"/>
        <v>R</v>
      </c>
      <c r="X118" s="2">
        <f t="shared" ref="X118:X133" si="217">IF($W118=X$10,$I118,0)</f>
        <v>0</v>
      </c>
      <c r="Y118" s="2">
        <f t="shared" si="213"/>
        <v>0</v>
      </c>
      <c r="AA118" s="28" t="str">
        <f t="shared" si="186"/>
        <v>R</v>
      </c>
      <c r="AB118" s="2">
        <f t="shared" ref="AB118:AB133" si="218">IF($AA118=AB$10,$I118,0)</f>
        <v>100</v>
      </c>
      <c r="AC118" s="2">
        <f t="shared" si="214"/>
        <v>28606.467956046461</v>
      </c>
      <c r="AE118" s="24" t="str">
        <f t="shared" si="187"/>
        <v>R</v>
      </c>
      <c r="AF118" s="2">
        <f t="shared" ref="AF118:AF133" si="219">IF($AE118=AF$10,$I118,0)</f>
        <v>0</v>
      </c>
      <c r="AG118" s="2">
        <f t="shared" si="215"/>
        <v>0</v>
      </c>
      <c r="AI118" s="24" t="str">
        <f t="shared" si="188"/>
        <v>R</v>
      </c>
      <c r="AJ118" s="2">
        <f t="shared" ref="AJ118:AJ133" si="220">IF($AI118=AJ$10,$I118,0)</f>
        <v>0</v>
      </c>
      <c r="AK118" s="2">
        <f t="shared" si="216"/>
        <v>0</v>
      </c>
    </row>
    <row r="119" spans="2:37">
      <c r="B119" s="7" t="s">
        <v>217</v>
      </c>
      <c r="C119" s="37" t="s">
        <v>206</v>
      </c>
      <c r="D119" s="38"/>
      <c r="E119" s="38"/>
      <c r="F119" s="38"/>
      <c r="G119" s="38">
        <v>1</v>
      </c>
      <c r="H119" s="38">
        <v>120</v>
      </c>
      <c r="I119" s="38">
        <f t="shared" si="181"/>
        <v>120</v>
      </c>
      <c r="J119" t="s">
        <v>11</v>
      </c>
      <c r="K119" s="28" t="s">
        <v>55</v>
      </c>
      <c r="L119" s="2">
        <v>200</v>
      </c>
      <c r="N119" s="2">
        <f t="shared" si="182"/>
        <v>24000</v>
      </c>
      <c r="P119" s="55">
        <f t="shared" si="183"/>
        <v>10327.761547255757</v>
      </c>
      <c r="R119" s="19">
        <f t="shared" si="184"/>
        <v>34327.761547255759</v>
      </c>
      <c r="W119" s="28" t="str">
        <f t="shared" si="185"/>
        <v>R</v>
      </c>
      <c r="X119" s="2">
        <f t="shared" si="217"/>
        <v>0</v>
      </c>
      <c r="Y119" s="2">
        <f t="shared" ref="Y119:Y121" si="221">IF($W119=X$10,$R119,0)</f>
        <v>0</v>
      </c>
      <c r="AA119" s="28" t="str">
        <f t="shared" si="186"/>
        <v>R</v>
      </c>
      <c r="AB119" s="2">
        <f t="shared" si="218"/>
        <v>120</v>
      </c>
      <c r="AC119" s="2">
        <f t="shared" ref="AC119:AC121" si="222">IF($AA119=AB$10,$R119,0)</f>
        <v>34327.761547255759</v>
      </c>
      <c r="AE119" s="24" t="str">
        <f t="shared" si="187"/>
        <v>R</v>
      </c>
      <c r="AF119" s="2">
        <f t="shared" si="219"/>
        <v>0</v>
      </c>
      <c r="AG119" s="2">
        <f t="shared" ref="AG119:AG121" si="223">IF($AE119=AF$10,$R119,0)</f>
        <v>0</v>
      </c>
      <c r="AI119" s="24" t="str">
        <f t="shared" si="188"/>
        <v>R</v>
      </c>
      <c r="AJ119" s="2">
        <f t="shared" si="220"/>
        <v>0</v>
      </c>
      <c r="AK119" s="2">
        <f t="shared" ref="AK119:AK121" si="224">IF($AI119=AJ$10,$R119,0)</f>
        <v>0</v>
      </c>
    </row>
    <row r="120" spans="2:37">
      <c r="B120" s="7" t="s">
        <v>217</v>
      </c>
      <c r="C120" s="37" t="s">
        <v>207</v>
      </c>
      <c r="D120" s="38"/>
      <c r="E120" s="38"/>
      <c r="F120" s="38"/>
      <c r="G120" s="38">
        <v>1</v>
      </c>
      <c r="H120" s="38">
        <v>150</v>
      </c>
      <c r="I120" s="38">
        <f t="shared" si="181"/>
        <v>150</v>
      </c>
      <c r="J120" t="s">
        <v>11</v>
      </c>
      <c r="K120" s="28" t="s">
        <v>55</v>
      </c>
      <c r="L120" s="2">
        <v>200</v>
      </c>
      <c r="N120" s="2">
        <f t="shared" si="182"/>
        <v>30000</v>
      </c>
      <c r="P120" s="55">
        <f t="shared" si="183"/>
        <v>12909.701934069695</v>
      </c>
      <c r="R120" s="19">
        <f t="shared" si="184"/>
        <v>42909.701934069693</v>
      </c>
      <c r="W120" s="28" t="str">
        <f t="shared" si="185"/>
        <v>R</v>
      </c>
      <c r="X120" s="2">
        <f t="shared" si="217"/>
        <v>0</v>
      </c>
      <c r="Y120" s="2">
        <f t="shared" si="221"/>
        <v>0</v>
      </c>
      <c r="AA120" s="28" t="str">
        <f t="shared" si="186"/>
        <v>R</v>
      </c>
      <c r="AB120" s="2">
        <f t="shared" si="218"/>
        <v>150</v>
      </c>
      <c r="AC120" s="2">
        <f t="shared" si="222"/>
        <v>42909.701934069693</v>
      </c>
      <c r="AE120" s="24" t="str">
        <f t="shared" si="187"/>
        <v>R</v>
      </c>
      <c r="AF120" s="2">
        <f t="shared" si="219"/>
        <v>0</v>
      </c>
      <c r="AG120" s="2">
        <f t="shared" si="223"/>
        <v>0</v>
      </c>
      <c r="AI120" s="24" t="str">
        <f t="shared" si="188"/>
        <v>R</v>
      </c>
      <c r="AJ120" s="2">
        <f t="shared" si="220"/>
        <v>0</v>
      </c>
      <c r="AK120" s="2">
        <f t="shared" si="224"/>
        <v>0</v>
      </c>
    </row>
    <row r="121" spans="2:37">
      <c r="B121" s="7" t="s">
        <v>217</v>
      </c>
      <c r="C121" s="37" t="s">
        <v>208</v>
      </c>
      <c r="D121" s="38"/>
      <c r="E121" s="38"/>
      <c r="F121" s="38"/>
      <c r="G121" s="38">
        <v>1</v>
      </c>
      <c r="H121" s="38">
        <v>120</v>
      </c>
      <c r="I121" s="38">
        <f t="shared" si="181"/>
        <v>120</v>
      </c>
      <c r="J121" t="s">
        <v>11</v>
      </c>
      <c r="K121" s="28" t="s">
        <v>55</v>
      </c>
      <c r="L121" s="2">
        <v>200</v>
      </c>
      <c r="N121" s="2">
        <f t="shared" si="182"/>
        <v>24000</v>
      </c>
      <c r="P121" s="55">
        <f t="shared" si="183"/>
        <v>10327.761547255757</v>
      </c>
      <c r="R121" s="19">
        <f t="shared" si="184"/>
        <v>34327.761547255759</v>
      </c>
      <c r="W121" s="28" t="str">
        <f t="shared" si="185"/>
        <v>R</v>
      </c>
      <c r="X121" s="2">
        <f t="shared" si="217"/>
        <v>0</v>
      </c>
      <c r="Y121" s="2">
        <f t="shared" si="221"/>
        <v>0</v>
      </c>
      <c r="AA121" s="28" t="str">
        <f t="shared" si="186"/>
        <v>R</v>
      </c>
      <c r="AB121" s="2">
        <f t="shared" si="218"/>
        <v>120</v>
      </c>
      <c r="AC121" s="2">
        <f t="shared" si="222"/>
        <v>34327.761547255759</v>
      </c>
      <c r="AE121" s="24" t="str">
        <f t="shared" si="187"/>
        <v>R</v>
      </c>
      <c r="AF121" s="2">
        <f t="shared" si="219"/>
        <v>0</v>
      </c>
      <c r="AG121" s="2">
        <f t="shared" si="223"/>
        <v>0</v>
      </c>
      <c r="AI121" s="24" t="str">
        <f t="shared" si="188"/>
        <v>R</v>
      </c>
      <c r="AJ121" s="2">
        <f t="shared" si="220"/>
        <v>0</v>
      </c>
      <c r="AK121" s="2">
        <f t="shared" si="224"/>
        <v>0</v>
      </c>
    </row>
    <row r="122" spans="2:37">
      <c r="B122" s="7" t="s">
        <v>67</v>
      </c>
      <c r="C122" s="37" t="s">
        <v>72</v>
      </c>
      <c r="D122" s="38"/>
      <c r="E122" s="38"/>
      <c r="F122" s="38"/>
      <c r="G122" s="38">
        <v>2</v>
      </c>
      <c r="H122" s="38">
        <v>120</v>
      </c>
      <c r="I122" s="38">
        <f t="shared" si="181"/>
        <v>240</v>
      </c>
      <c r="J122" t="s">
        <v>11</v>
      </c>
      <c r="K122" s="28" t="s">
        <v>55</v>
      </c>
      <c r="L122" s="2">
        <v>200</v>
      </c>
      <c r="N122" s="2">
        <f t="shared" si="182"/>
        <v>48000</v>
      </c>
      <c r="P122" s="55">
        <f t="shared" si="183"/>
        <v>20655.523094511515</v>
      </c>
      <c r="R122" s="19">
        <f t="shared" si="184"/>
        <v>68655.523094511518</v>
      </c>
      <c r="T122" s="63" t="s">
        <v>230</v>
      </c>
      <c r="W122" s="28" t="str">
        <f t="shared" si="185"/>
        <v>R</v>
      </c>
      <c r="X122" s="2">
        <f>IF($W122=X$10,$I122,0)</f>
        <v>0</v>
      </c>
      <c r="Y122" s="2">
        <f>IF($W122=X$10,$R122,0)</f>
        <v>0</v>
      </c>
      <c r="AA122" s="28" t="str">
        <f t="shared" si="186"/>
        <v>R</v>
      </c>
      <c r="AB122" s="2">
        <f>IF($AA122=AB$10,$I122,0)</f>
        <v>240</v>
      </c>
      <c r="AC122" s="2">
        <f>IF($AA122=AB$10,$R122,0)</f>
        <v>68655.523094511518</v>
      </c>
      <c r="AE122" s="24" t="str">
        <f t="shared" si="187"/>
        <v>R</v>
      </c>
      <c r="AF122" s="2">
        <f>IF($AE122=AF$10,$I122,0)</f>
        <v>0</v>
      </c>
      <c r="AG122" s="2">
        <f>IF($AE122=AF$10,$R122,0)</f>
        <v>0</v>
      </c>
      <c r="AI122" s="24" t="str">
        <f t="shared" si="188"/>
        <v>R</v>
      </c>
      <c r="AJ122" s="2">
        <f>IF($AI122=AJ$10,$I122,0)</f>
        <v>0</v>
      </c>
      <c r="AK122" s="2">
        <f>IF($AI122=AJ$10,$R122,0)</f>
        <v>0</v>
      </c>
    </row>
    <row r="123" spans="2:37">
      <c r="B123" s="7" t="s">
        <v>217</v>
      </c>
      <c r="C123" s="37" t="s">
        <v>190</v>
      </c>
      <c r="D123" s="38"/>
      <c r="E123" s="38"/>
      <c r="F123" s="38"/>
      <c r="G123" s="38">
        <v>1</v>
      </c>
      <c r="H123" s="38">
        <v>250</v>
      </c>
      <c r="I123" s="38">
        <f t="shared" si="181"/>
        <v>250</v>
      </c>
      <c r="J123" t="s">
        <v>11</v>
      </c>
      <c r="K123" s="28" t="s">
        <v>55</v>
      </c>
      <c r="L123" s="2">
        <v>200</v>
      </c>
      <c r="N123" s="2">
        <f t="shared" si="182"/>
        <v>50000</v>
      </c>
      <c r="P123" s="55">
        <f t="shared" si="183"/>
        <v>21516.169890116147</v>
      </c>
      <c r="R123" s="19">
        <f t="shared" si="184"/>
        <v>71516.169890116144</v>
      </c>
      <c r="W123" s="28" t="str">
        <f t="shared" si="185"/>
        <v>R</v>
      </c>
      <c r="X123" s="2">
        <f t="shared" si="217"/>
        <v>0</v>
      </c>
      <c r="Y123" s="2">
        <f t="shared" ref="Y123:Y133" si="225">IF($W123=X$10,$R123,0)</f>
        <v>0</v>
      </c>
      <c r="AA123" s="28" t="str">
        <f t="shared" si="186"/>
        <v>R</v>
      </c>
      <c r="AB123" s="2">
        <f t="shared" si="218"/>
        <v>250</v>
      </c>
      <c r="AC123" s="2">
        <f t="shared" ref="AC123:AC133" si="226">IF($AA123=AB$10,$R123,0)</f>
        <v>71516.169890116144</v>
      </c>
      <c r="AE123" s="24" t="str">
        <f t="shared" si="187"/>
        <v>R</v>
      </c>
      <c r="AF123" s="2">
        <f t="shared" si="219"/>
        <v>0</v>
      </c>
      <c r="AG123" s="2">
        <f t="shared" ref="AG123:AG133" si="227">IF($AE123=AF$10,$R123,0)</f>
        <v>0</v>
      </c>
      <c r="AI123" s="24" t="str">
        <f t="shared" si="188"/>
        <v>R</v>
      </c>
      <c r="AJ123" s="2">
        <f t="shared" si="220"/>
        <v>0</v>
      </c>
      <c r="AK123" s="2">
        <f t="shared" ref="AK123:AK133" si="228">IF($AI123=AJ$10,$R123,0)</f>
        <v>0</v>
      </c>
    </row>
    <row r="124" spans="2:37">
      <c r="B124" s="7" t="s">
        <v>217</v>
      </c>
      <c r="C124" s="37" t="s">
        <v>191</v>
      </c>
      <c r="D124" s="38"/>
      <c r="E124" s="38"/>
      <c r="F124" s="38"/>
      <c r="G124" s="38">
        <v>1</v>
      </c>
      <c r="H124" s="38">
        <v>250</v>
      </c>
      <c r="I124" s="38">
        <f t="shared" si="181"/>
        <v>250</v>
      </c>
      <c r="J124" t="s">
        <v>11</v>
      </c>
      <c r="K124" s="28" t="s">
        <v>55</v>
      </c>
      <c r="L124" s="2">
        <v>200</v>
      </c>
      <c r="N124" s="2">
        <f t="shared" si="182"/>
        <v>50000</v>
      </c>
      <c r="P124" s="55">
        <f t="shared" si="183"/>
        <v>21516.169890116147</v>
      </c>
      <c r="R124" s="19">
        <f t="shared" si="184"/>
        <v>71516.169890116144</v>
      </c>
      <c r="W124" s="28" t="str">
        <f t="shared" si="185"/>
        <v>R</v>
      </c>
      <c r="X124" s="2">
        <f t="shared" si="217"/>
        <v>0</v>
      </c>
      <c r="Y124" s="2">
        <f t="shared" si="225"/>
        <v>0</v>
      </c>
      <c r="AA124" s="28" t="str">
        <f t="shared" si="186"/>
        <v>R</v>
      </c>
      <c r="AB124" s="2">
        <f t="shared" si="218"/>
        <v>250</v>
      </c>
      <c r="AC124" s="2">
        <f t="shared" si="226"/>
        <v>71516.169890116144</v>
      </c>
      <c r="AE124" s="24" t="str">
        <f t="shared" si="187"/>
        <v>R</v>
      </c>
      <c r="AF124" s="2">
        <f t="shared" si="219"/>
        <v>0</v>
      </c>
      <c r="AG124" s="2">
        <f t="shared" si="227"/>
        <v>0</v>
      </c>
      <c r="AI124" s="24" t="str">
        <f t="shared" si="188"/>
        <v>R</v>
      </c>
      <c r="AJ124" s="2">
        <f t="shared" si="220"/>
        <v>0</v>
      </c>
      <c r="AK124" s="2">
        <f t="shared" si="228"/>
        <v>0</v>
      </c>
    </row>
    <row r="125" spans="2:37">
      <c r="B125" s="7" t="s">
        <v>217</v>
      </c>
      <c r="C125" s="37" t="s">
        <v>193</v>
      </c>
      <c r="D125" s="38"/>
      <c r="E125" s="38"/>
      <c r="F125" s="38"/>
      <c r="G125" s="38">
        <v>1</v>
      </c>
      <c r="H125" s="38">
        <v>120</v>
      </c>
      <c r="I125" s="38">
        <f t="shared" si="181"/>
        <v>120</v>
      </c>
      <c r="J125" t="s">
        <v>11</v>
      </c>
      <c r="K125" s="28" t="s">
        <v>55</v>
      </c>
      <c r="L125" s="2">
        <v>200</v>
      </c>
      <c r="N125" s="2">
        <f t="shared" si="182"/>
        <v>24000</v>
      </c>
      <c r="P125" s="55">
        <f t="shared" si="183"/>
        <v>10327.761547255757</v>
      </c>
      <c r="R125" s="19">
        <f t="shared" si="184"/>
        <v>34327.761547255759</v>
      </c>
      <c r="W125" s="28" t="str">
        <f t="shared" si="185"/>
        <v>R</v>
      </c>
      <c r="X125" s="2">
        <f t="shared" si="217"/>
        <v>0</v>
      </c>
      <c r="Y125" s="2">
        <f t="shared" si="225"/>
        <v>0</v>
      </c>
      <c r="AA125" s="28" t="str">
        <f t="shared" si="186"/>
        <v>R</v>
      </c>
      <c r="AB125" s="2">
        <f t="shared" si="218"/>
        <v>120</v>
      </c>
      <c r="AC125" s="2">
        <f t="shared" si="226"/>
        <v>34327.761547255759</v>
      </c>
      <c r="AE125" s="24" t="str">
        <f t="shared" si="187"/>
        <v>R</v>
      </c>
      <c r="AF125" s="2">
        <f t="shared" si="219"/>
        <v>0</v>
      </c>
      <c r="AG125" s="2">
        <f t="shared" si="227"/>
        <v>0</v>
      </c>
      <c r="AI125" s="24" t="str">
        <f t="shared" si="188"/>
        <v>R</v>
      </c>
      <c r="AJ125" s="2">
        <f t="shared" si="220"/>
        <v>0</v>
      </c>
      <c r="AK125" s="2">
        <f t="shared" si="228"/>
        <v>0</v>
      </c>
    </row>
    <row r="126" spans="2:37">
      <c r="B126" s="7" t="s">
        <v>217</v>
      </c>
      <c r="C126" s="37" t="s">
        <v>195</v>
      </c>
      <c r="D126" s="38"/>
      <c r="E126" s="38"/>
      <c r="F126" s="38"/>
      <c r="G126" s="38">
        <v>1</v>
      </c>
      <c r="H126" s="38">
        <v>120</v>
      </c>
      <c r="I126" s="38">
        <f t="shared" si="181"/>
        <v>120</v>
      </c>
      <c r="J126" t="s">
        <v>11</v>
      </c>
      <c r="K126" s="28" t="s">
        <v>55</v>
      </c>
      <c r="L126" s="2">
        <v>200</v>
      </c>
      <c r="N126" s="2">
        <f t="shared" si="182"/>
        <v>24000</v>
      </c>
      <c r="P126" s="55">
        <f t="shared" si="183"/>
        <v>10327.761547255757</v>
      </c>
      <c r="R126" s="19">
        <f t="shared" si="184"/>
        <v>34327.761547255759</v>
      </c>
      <c r="W126" s="28" t="str">
        <f t="shared" si="185"/>
        <v>R</v>
      </c>
      <c r="X126" s="2">
        <f t="shared" si="217"/>
        <v>0</v>
      </c>
      <c r="Y126" s="2">
        <f t="shared" si="225"/>
        <v>0</v>
      </c>
      <c r="AA126" s="28" t="str">
        <f t="shared" si="186"/>
        <v>R</v>
      </c>
      <c r="AB126" s="2">
        <f t="shared" si="218"/>
        <v>120</v>
      </c>
      <c r="AC126" s="2">
        <f t="shared" si="226"/>
        <v>34327.761547255759</v>
      </c>
      <c r="AE126" s="24" t="str">
        <f t="shared" si="187"/>
        <v>R</v>
      </c>
      <c r="AF126" s="2">
        <f t="shared" si="219"/>
        <v>0</v>
      </c>
      <c r="AG126" s="2">
        <f t="shared" si="227"/>
        <v>0</v>
      </c>
      <c r="AI126" s="24" t="str">
        <f t="shared" si="188"/>
        <v>R</v>
      </c>
      <c r="AJ126" s="2">
        <f t="shared" si="220"/>
        <v>0</v>
      </c>
      <c r="AK126" s="2">
        <f t="shared" si="228"/>
        <v>0</v>
      </c>
    </row>
    <row r="127" spans="2:37">
      <c r="B127" s="7" t="s">
        <v>217</v>
      </c>
      <c r="C127" s="37" t="s">
        <v>194</v>
      </c>
      <c r="D127" s="38"/>
      <c r="E127" s="38"/>
      <c r="F127" s="38"/>
      <c r="G127" s="38">
        <v>1</v>
      </c>
      <c r="H127" s="38">
        <v>120</v>
      </c>
      <c r="I127" s="38">
        <f t="shared" si="181"/>
        <v>120</v>
      </c>
      <c r="J127" t="s">
        <v>11</v>
      </c>
      <c r="K127" s="28" t="s">
        <v>55</v>
      </c>
      <c r="L127" s="2">
        <v>200</v>
      </c>
      <c r="N127" s="2">
        <f t="shared" si="182"/>
        <v>24000</v>
      </c>
      <c r="P127" s="55">
        <f t="shared" si="183"/>
        <v>10327.761547255757</v>
      </c>
      <c r="R127" s="19">
        <f t="shared" si="184"/>
        <v>34327.761547255759</v>
      </c>
      <c r="W127" s="28" t="str">
        <f t="shared" si="185"/>
        <v>R</v>
      </c>
      <c r="X127" s="2">
        <f t="shared" si="217"/>
        <v>0</v>
      </c>
      <c r="Y127" s="2">
        <f t="shared" si="225"/>
        <v>0</v>
      </c>
      <c r="AA127" s="28" t="str">
        <f t="shared" si="186"/>
        <v>R</v>
      </c>
      <c r="AB127" s="2">
        <f t="shared" si="218"/>
        <v>120</v>
      </c>
      <c r="AC127" s="2">
        <f t="shared" si="226"/>
        <v>34327.761547255759</v>
      </c>
      <c r="AE127" s="24" t="str">
        <f t="shared" si="187"/>
        <v>R</v>
      </c>
      <c r="AF127" s="2">
        <f t="shared" si="219"/>
        <v>0</v>
      </c>
      <c r="AG127" s="2">
        <f t="shared" si="227"/>
        <v>0</v>
      </c>
      <c r="AI127" s="24" t="str">
        <f t="shared" si="188"/>
        <v>R</v>
      </c>
      <c r="AJ127" s="2">
        <f t="shared" si="220"/>
        <v>0</v>
      </c>
      <c r="AK127" s="2">
        <f t="shared" si="228"/>
        <v>0</v>
      </c>
    </row>
    <row r="128" spans="2:37">
      <c r="B128" s="7" t="s">
        <v>217</v>
      </c>
      <c r="C128" s="37" t="s">
        <v>196</v>
      </c>
      <c r="D128" s="38"/>
      <c r="E128" s="38"/>
      <c r="F128" s="38"/>
      <c r="G128" s="38">
        <v>1</v>
      </c>
      <c r="H128" s="38">
        <v>120</v>
      </c>
      <c r="I128" s="38">
        <f t="shared" si="181"/>
        <v>120</v>
      </c>
      <c r="J128" t="s">
        <v>11</v>
      </c>
      <c r="K128" s="28" t="s">
        <v>55</v>
      </c>
      <c r="L128" s="2">
        <v>200</v>
      </c>
      <c r="N128" s="2">
        <f t="shared" si="182"/>
        <v>24000</v>
      </c>
      <c r="P128" s="55">
        <f t="shared" si="183"/>
        <v>10327.761547255757</v>
      </c>
      <c r="R128" s="19">
        <f t="shared" si="184"/>
        <v>34327.761547255759</v>
      </c>
      <c r="W128" s="28" t="str">
        <f t="shared" si="185"/>
        <v>R</v>
      </c>
      <c r="X128" s="2">
        <f t="shared" si="217"/>
        <v>0</v>
      </c>
      <c r="Y128" s="2">
        <f t="shared" si="225"/>
        <v>0</v>
      </c>
      <c r="AA128" s="28" t="str">
        <f t="shared" si="186"/>
        <v>R</v>
      </c>
      <c r="AB128" s="2">
        <f t="shared" si="218"/>
        <v>120</v>
      </c>
      <c r="AC128" s="2">
        <f t="shared" si="226"/>
        <v>34327.761547255759</v>
      </c>
      <c r="AE128" s="24" t="str">
        <f t="shared" si="187"/>
        <v>R</v>
      </c>
      <c r="AF128" s="2">
        <f t="shared" si="219"/>
        <v>0</v>
      </c>
      <c r="AG128" s="2">
        <f t="shared" si="227"/>
        <v>0</v>
      </c>
      <c r="AI128" s="24" t="str">
        <f t="shared" si="188"/>
        <v>R</v>
      </c>
      <c r="AJ128" s="2">
        <f t="shared" si="220"/>
        <v>0</v>
      </c>
      <c r="AK128" s="2">
        <f t="shared" si="228"/>
        <v>0</v>
      </c>
    </row>
    <row r="129" spans="2:37">
      <c r="B129" s="7" t="s">
        <v>217</v>
      </c>
      <c r="C129" s="37" t="s">
        <v>197</v>
      </c>
      <c r="D129" s="38"/>
      <c r="E129" s="38"/>
      <c r="F129" s="38"/>
      <c r="G129" s="38">
        <v>1</v>
      </c>
      <c r="H129" s="38">
        <v>120</v>
      </c>
      <c r="I129" s="38">
        <f t="shared" si="181"/>
        <v>120</v>
      </c>
      <c r="J129" t="s">
        <v>11</v>
      </c>
      <c r="K129" s="28" t="s">
        <v>55</v>
      </c>
      <c r="L129" s="2">
        <v>200</v>
      </c>
      <c r="N129" s="2">
        <f t="shared" si="182"/>
        <v>24000</v>
      </c>
      <c r="P129" s="55">
        <f t="shared" si="183"/>
        <v>10327.761547255757</v>
      </c>
      <c r="R129" s="19">
        <f t="shared" si="184"/>
        <v>34327.761547255759</v>
      </c>
      <c r="W129" s="28" t="str">
        <f t="shared" si="185"/>
        <v>R</v>
      </c>
      <c r="X129" s="2">
        <f t="shared" si="217"/>
        <v>0</v>
      </c>
      <c r="Y129" s="2">
        <f t="shared" si="225"/>
        <v>0</v>
      </c>
      <c r="AA129" s="28" t="str">
        <f t="shared" si="186"/>
        <v>R</v>
      </c>
      <c r="AB129" s="2">
        <f t="shared" si="218"/>
        <v>120</v>
      </c>
      <c r="AC129" s="2">
        <f t="shared" si="226"/>
        <v>34327.761547255759</v>
      </c>
      <c r="AE129" s="24" t="str">
        <f t="shared" si="187"/>
        <v>R</v>
      </c>
      <c r="AF129" s="2">
        <f t="shared" si="219"/>
        <v>0</v>
      </c>
      <c r="AG129" s="2">
        <f t="shared" si="227"/>
        <v>0</v>
      </c>
      <c r="AI129" s="24" t="str">
        <f t="shared" si="188"/>
        <v>R</v>
      </c>
      <c r="AJ129" s="2">
        <f t="shared" si="220"/>
        <v>0</v>
      </c>
      <c r="AK129" s="2">
        <f t="shared" si="228"/>
        <v>0</v>
      </c>
    </row>
    <row r="130" spans="2:37">
      <c r="B130" s="7" t="s">
        <v>217</v>
      </c>
      <c r="C130" s="37" t="s">
        <v>198</v>
      </c>
      <c r="D130" s="38"/>
      <c r="E130" s="38"/>
      <c r="F130" s="38"/>
      <c r="G130" s="38">
        <v>1</v>
      </c>
      <c r="H130" s="38">
        <v>120</v>
      </c>
      <c r="I130" s="38">
        <f t="shared" si="181"/>
        <v>120</v>
      </c>
      <c r="J130" t="s">
        <v>11</v>
      </c>
      <c r="K130" s="28" t="s">
        <v>55</v>
      </c>
      <c r="L130" s="2">
        <v>200</v>
      </c>
      <c r="N130" s="2">
        <f t="shared" si="182"/>
        <v>24000</v>
      </c>
      <c r="P130" s="55">
        <f t="shared" si="183"/>
        <v>10327.761547255757</v>
      </c>
      <c r="R130" s="19">
        <f t="shared" si="184"/>
        <v>34327.761547255759</v>
      </c>
      <c r="W130" s="28" t="str">
        <f t="shared" si="185"/>
        <v>R</v>
      </c>
      <c r="X130" s="2">
        <f t="shared" si="217"/>
        <v>0</v>
      </c>
      <c r="Y130" s="2">
        <f t="shared" si="225"/>
        <v>0</v>
      </c>
      <c r="AA130" s="28" t="str">
        <f t="shared" si="186"/>
        <v>R</v>
      </c>
      <c r="AB130" s="2">
        <f t="shared" si="218"/>
        <v>120</v>
      </c>
      <c r="AC130" s="2">
        <f t="shared" si="226"/>
        <v>34327.761547255759</v>
      </c>
      <c r="AE130" s="24" t="str">
        <f t="shared" si="187"/>
        <v>R</v>
      </c>
      <c r="AF130" s="2">
        <f t="shared" si="219"/>
        <v>0</v>
      </c>
      <c r="AG130" s="2">
        <f t="shared" si="227"/>
        <v>0</v>
      </c>
      <c r="AI130" s="24" t="str">
        <f t="shared" si="188"/>
        <v>R</v>
      </c>
      <c r="AJ130" s="2">
        <f t="shared" si="220"/>
        <v>0</v>
      </c>
      <c r="AK130" s="2">
        <f t="shared" si="228"/>
        <v>0</v>
      </c>
    </row>
    <row r="131" spans="2:37">
      <c r="B131" s="7" t="s">
        <v>217</v>
      </c>
      <c r="C131" s="37" t="s">
        <v>199</v>
      </c>
      <c r="D131" s="38"/>
      <c r="E131" s="38"/>
      <c r="F131" s="38"/>
      <c r="G131" s="38">
        <v>1</v>
      </c>
      <c r="H131" s="38">
        <v>120</v>
      </c>
      <c r="I131" s="38">
        <f t="shared" si="181"/>
        <v>120</v>
      </c>
      <c r="J131" t="s">
        <v>11</v>
      </c>
      <c r="K131" s="28" t="s">
        <v>55</v>
      </c>
      <c r="L131" s="2">
        <v>200</v>
      </c>
      <c r="N131" s="2">
        <f t="shared" si="182"/>
        <v>24000</v>
      </c>
      <c r="P131" s="55">
        <f t="shared" si="183"/>
        <v>10327.761547255757</v>
      </c>
      <c r="R131" s="19">
        <f t="shared" si="184"/>
        <v>34327.761547255759</v>
      </c>
      <c r="W131" s="28" t="str">
        <f t="shared" si="185"/>
        <v>R</v>
      </c>
      <c r="X131" s="2">
        <f t="shared" si="217"/>
        <v>0</v>
      </c>
      <c r="Y131" s="2">
        <f t="shared" si="225"/>
        <v>0</v>
      </c>
      <c r="AA131" s="28" t="str">
        <f t="shared" si="186"/>
        <v>R</v>
      </c>
      <c r="AB131" s="2">
        <f t="shared" si="218"/>
        <v>120</v>
      </c>
      <c r="AC131" s="2">
        <f t="shared" si="226"/>
        <v>34327.761547255759</v>
      </c>
      <c r="AE131" s="24" t="str">
        <f t="shared" si="187"/>
        <v>R</v>
      </c>
      <c r="AF131" s="2">
        <f t="shared" si="219"/>
        <v>0</v>
      </c>
      <c r="AG131" s="2">
        <f t="shared" si="227"/>
        <v>0</v>
      </c>
      <c r="AI131" s="24" t="str">
        <f t="shared" si="188"/>
        <v>R</v>
      </c>
      <c r="AJ131" s="2">
        <f t="shared" si="220"/>
        <v>0</v>
      </c>
      <c r="AK131" s="2">
        <f t="shared" si="228"/>
        <v>0</v>
      </c>
    </row>
    <row r="132" spans="2:37">
      <c r="B132" s="7" t="s">
        <v>217</v>
      </c>
      <c r="C132" s="37" t="s">
        <v>61</v>
      </c>
      <c r="D132" s="38">
        <v>10</v>
      </c>
      <c r="E132" s="38" t="s">
        <v>18</v>
      </c>
      <c r="F132" s="38"/>
      <c r="G132" s="38">
        <v>1</v>
      </c>
      <c r="H132" s="38">
        <v>300</v>
      </c>
      <c r="I132" s="38">
        <f t="shared" si="181"/>
        <v>300</v>
      </c>
      <c r="J132" t="s">
        <v>11</v>
      </c>
      <c r="K132" s="28" t="s">
        <v>55</v>
      </c>
      <c r="L132" s="2">
        <v>200</v>
      </c>
      <c r="N132" s="2">
        <f t="shared" si="182"/>
        <v>60000</v>
      </c>
      <c r="P132" s="55">
        <f t="shared" si="183"/>
        <v>25819.40386813939</v>
      </c>
      <c r="R132" s="19">
        <f t="shared" si="184"/>
        <v>85819.403868139387</v>
      </c>
      <c r="W132" s="28" t="str">
        <f t="shared" si="185"/>
        <v>R</v>
      </c>
      <c r="X132" s="2">
        <f t="shared" si="217"/>
        <v>0</v>
      </c>
      <c r="Y132" s="2">
        <f t="shared" si="225"/>
        <v>0</v>
      </c>
      <c r="AA132" s="28" t="str">
        <f t="shared" si="186"/>
        <v>R</v>
      </c>
      <c r="AB132" s="2">
        <f t="shared" si="218"/>
        <v>300</v>
      </c>
      <c r="AC132" s="2">
        <f t="shared" si="226"/>
        <v>85819.403868139387</v>
      </c>
      <c r="AE132" s="24" t="str">
        <f t="shared" si="187"/>
        <v>R</v>
      </c>
      <c r="AF132" s="2">
        <f t="shared" si="219"/>
        <v>0</v>
      </c>
      <c r="AG132" s="2">
        <f t="shared" si="227"/>
        <v>0</v>
      </c>
      <c r="AI132" s="24" t="str">
        <f t="shared" si="188"/>
        <v>R</v>
      </c>
      <c r="AJ132" s="2">
        <f t="shared" si="220"/>
        <v>0</v>
      </c>
      <c r="AK132" s="2">
        <f t="shared" si="228"/>
        <v>0</v>
      </c>
    </row>
    <row r="133" spans="2:37">
      <c r="B133" s="7" t="s">
        <v>217</v>
      </c>
      <c r="C133" s="37" t="s">
        <v>216</v>
      </c>
      <c r="D133" s="38"/>
      <c r="E133" s="38"/>
      <c r="F133" s="38"/>
      <c r="G133" s="38">
        <v>1</v>
      </c>
      <c r="H133" s="38">
        <v>600</v>
      </c>
      <c r="I133" s="38">
        <f t="shared" si="181"/>
        <v>600</v>
      </c>
      <c r="J133" t="s">
        <v>11</v>
      </c>
      <c r="K133" s="28" t="s">
        <v>55</v>
      </c>
      <c r="L133" s="2">
        <v>220</v>
      </c>
      <c r="N133" s="2">
        <f t="shared" si="182"/>
        <v>132000</v>
      </c>
      <c r="P133" s="55">
        <f t="shared" si="183"/>
        <v>51638.807736278781</v>
      </c>
      <c r="R133" s="19">
        <f t="shared" si="184"/>
        <v>183638.80773627877</v>
      </c>
      <c r="W133" s="28" t="str">
        <f t="shared" si="185"/>
        <v>R</v>
      </c>
      <c r="X133" s="2">
        <f t="shared" si="217"/>
        <v>0</v>
      </c>
      <c r="Y133" s="2">
        <f t="shared" si="225"/>
        <v>0</v>
      </c>
      <c r="AA133" s="28" t="str">
        <f t="shared" si="186"/>
        <v>R</v>
      </c>
      <c r="AB133" s="2">
        <f t="shared" si="218"/>
        <v>600</v>
      </c>
      <c r="AC133" s="2">
        <f t="shared" si="226"/>
        <v>183638.80773627877</v>
      </c>
      <c r="AE133" s="24" t="str">
        <f t="shared" si="187"/>
        <v>R</v>
      </c>
      <c r="AF133" s="2">
        <f t="shared" si="219"/>
        <v>0</v>
      </c>
      <c r="AG133" s="2">
        <f t="shared" si="227"/>
        <v>0</v>
      </c>
      <c r="AI133" s="24" t="str">
        <f t="shared" si="188"/>
        <v>R</v>
      </c>
      <c r="AJ133" s="2">
        <f t="shared" si="220"/>
        <v>0</v>
      </c>
      <c r="AK133" s="2">
        <f t="shared" si="228"/>
        <v>0</v>
      </c>
    </row>
    <row r="134" spans="2:37">
      <c r="B134" s="7"/>
      <c r="C134" s="37"/>
      <c r="D134" s="38"/>
      <c r="E134" s="38"/>
      <c r="F134" s="38"/>
      <c r="G134" s="38"/>
      <c r="H134" s="38"/>
      <c r="I134" s="38"/>
      <c r="K134" s="28"/>
      <c r="N134" s="2"/>
      <c r="R134" s="19"/>
    </row>
    <row r="135" spans="2:37">
      <c r="B135" s="7"/>
      <c r="C135" s="82" t="s">
        <v>247</v>
      </c>
      <c r="D135" s="74"/>
      <c r="E135" s="74"/>
      <c r="F135" s="74"/>
      <c r="G135" s="74"/>
      <c r="H135" s="74"/>
      <c r="I135" s="74"/>
      <c r="J135" s="75"/>
      <c r="K135" s="76"/>
      <c r="L135" s="77"/>
      <c r="M135" s="75"/>
      <c r="N135" s="77"/>
      <c r="O135" s="75"/>
      <c r="P135" s="78"/>
      <c r="Q135" s="75"/>
      <c r="R135" s="79"/>
      <c r="AI135" s="24"/>
    </row>
    <row r="136" spans="2:37">
      <c r="B136" s="7"/>
      <c r="C136" s="37" t="s">
        <v>9</v>
      </c>
      <c r="D136" s="38"/>
      <c r="E136" s="38"/>
      <c r="F136" s="38"/>
      <c r="G136" s="38">
        <v>1</v>
      </c>
      <c r="H136" s="38">
        <v>200</v>
      </c>
      <c r="I136" s="38">
        <f t="shared" ref="I136:I154" si="229">H136*G136</f>
        <v>200</v>
      </c>
      <c r="J136" t="s">
        <v>11</v>
      </c>
      <c r="K136" s="28" t="s">
        <v>56</v>
      </c>
      <c r="L136" s="2">
        <v>265</v>
      </c>
      <c r="N136" s="2">
        <f>L136*I136</f>
        <v>53000</v>
      </c>
      <c r="P136" s="55">
        <f t="shared" ref="P136:P154" si="230">(($I136/$E$161)-$I136)*P$10</f>
        <v>17212.935912092922</v>
      </c>
      <c r="R136" s="19">
        <f t="shared" ref="R136:R140" si="231">P136+N136</f>
        <v>70212.935912092915</v>
      </c>
      <c r="W136" s="28" t="str">
        <f t="shared" ref="W136:W147" si="232">K136</f>
        <v>U</v>
      </c>
      <c r="X136" s="2">
        <f t="shared" ref="X136:X154" si="233">IF($W136=X$10,$I136,0)</f>
        <v>0</v>
      </c>
      <c r="Y136" s="2">
        <f t="shared" ref="Y136:Y154" si="234">IF($W136=X$10,$R136,0)</f>
        <v>0</v>
      </c>
      <c r="AA136" s="28" t="str">
        <f t="shared" ref="AA136:AA147" si="235">K136</f>
        <v>U</v>
      </c>
      <c r="AB136" s="2">
        <f t="shared" ref="AB136:AB154" si="236">IF($AA136=AB$10,$I136,0)</f>
        <v>0</v>
      </c>
      <c r="AC136" s="2">
        <f t="shared" ref="AC136:AC154" si="237">IF($AA136=AB$10,$R136,0)</f>
        <v>0</v>
      </c>
      <c r="AE136" s="24" t="str">
        <f t="shared" ref="AE136:AE154" si="238">K136</f>
        <v>U</v>
      </c>
      <c r="AF136" s="2">
        <f t="shared" ref="AF136:AF154" si="239">IF($AE136=AF$10,$I136,0)</f>
        <v>200</v>
      </c>
      <c r="AG136" s="2">
        <f t="shared" ref="AG136:AG154" si="240">IF($AE136=AF$10,$R136,0)</f>
        <v>70212.935912092915</v>
      </c>
      <c r="AI136" s="24" t="str">
        <f t="shared" ref="AI136:AI154" si="241">K136</f>
        <v>U</v>
      </c>
      <c r="AJ136" s="2">
        <f t="shared" ref="AJ136:AJ154" si="242">IF($AI136=AJ$10,$I136,0)</f>
        <v>0</v>
      </c>
      <c r="AK136" s="2">
        <f t="shared" ref="AK136:AK154" si="243">IF($AI136=AJ$10,$R136,0)</f>
        <v>0</v>
      </c>
    </row>
    <row r="137" spans="2:37">
      <c r="B137" s="7"/>
      <c r="C137" s="37" t="s">
        <v>154</v>
      </c>
      <c r="D137" s="38"/>
      <c r="E137" s="38"/>
      <c r="F137" s="38"/>
      <c r="G137" s="38">
        <v>1</v>
      </c>
      <c r="H137" s="38">
        <v>1000</v>
      </c>
      <c r="I137" s="38">
        <f t="shared" si="229"/>
        <v>1000</v>
      </c>
      <c r="J137" t="s">
        <v>11</v>
      </c>
      <c r="K137" s="28" t="s">
        <v>56</v>
      </c>
      <c r="L137" s="2">
        <v>235</v>
      </c>
      <c r="N137" s="2">
        <f t="shared" ref="N137:N143" si="244">L137*I137</f>
        <v>235000</v>
      </c>
      <c r="P137" s="55">
        <f t="shared" si="230"/>
        <v>86064.679560464589</v>
      </c>
      <c r="R137" s="19">
        <f t="shared" si="231"/>
        <v>321064.67956046457</v>
      </c>
      <c r="W137" s="28" t="str">
        <f t="shared" si="232"/>
        <v>U</v>
      </c>
      <c r="X137" s="2">
        <f t="shared" si="233"/>
        <v>0</v>
      </c>
      <c r="Y137" s="2">
        <f t="shared" si="234"/>
        <v>0</v>
      </c>
      <c r="AA137" s="28" t="str">
        <f t="shared" si="235"/>
        <v>U</v>
      </c>
      <c r="AB137" s="2">
        <f t="shared" si="236"/>
        <v>0</v>
      </c>
      <c r="AC137" s="2">
        <f t="shared" si="237"/>
        <v>0</v>
      </c>
      <c r="AE137" s="24" t="str">
        <f t="shared" si="238"/>
        <v>U</v>
      </c>
      <c r="AF137" s="2">
        <f t="shared" si="239"/>
        <v>1000</v>
      </c>
      <c r="AG137" s="2">
        <f t="shared" si="240"/>
        <v>321064.67956046457</v>
      </c>
      <c r="AI137" s="24" t="str">
        <f t="shared" si="241"/>
        <v>U</v>
      </c>
      <c r="AJ137" s="2">
        <f t="shared" si="242"/>
        <v>0</v>
      </c>
      <c r="AK137" s="2">
        <f t="shared" si="243"/>
        <v>0</v>
      </c>
    </row>
    <row r="138" spans="2:37">
      <c r="B138" s="7"/>
      <c r="C138" s="37" t="s">
        <v>35</v>
      </c>
      <c r="D138" s="38"/>
      <c r="E138" s="38"/>
      <c r="F138" s="38"/>
      <c r="G138" s="38">
        <v>1</v>
      </c>
      <c r="H138" s="38">
        <v>900</v>
      </c>
      <c r="I138" s="38">
        <f t="shared" si="229"/>
        <v>900</v>
      </c>
      <c r="J138" t="s">
        <v>11</v>
      </c>
      <c r="K138" s="28" t="s">
        <v>56</v>
      </c>
      <c r="L138" s="2">
        <v>270</v>
      </c>
      <c r="N138" s="2">
        <f t="shared" si="244"/>
        <v>243000</v>
      </c>
      <c r="P138" s="55">
        <f t="shared" si="230"/>
        <v>77458.211604418146</v>
      </c>
      <c r="R138" s="19">
        <f t="shared" si="231"/>
        <v>320458.21160441812</v>
      </c>
      <c r="W138" s="28" t="str">
        <f t="shared" si="232"/>
        <v>U</v>
      </c>
      <c r="X138" s="2">
        <f t="shared" si="233"/>
        <v>0</v>
      </c>
      <c r="Y138" s="2">
        <f t="shared" si="234"/>
        <v>0</v>
      </c>
      <c r="AA138" s="28" t="str">
        <f t="shared" si="235"/>
        <v>U</v>
      </c>
      <c r="AB138" s="2">
        <f t="shared" si="236"/>
        <v>0</v>
      </c>
      <c r="AC138" s="2">
        <f t="shared" si="237"/>
        <v>0</v>
      </c>
      <c r="AE138" s="24" t="str">
        <f t="shared" si="238"/>
        <v>U</v>
      </c>
      <c r="AF138" s="2">
        <f t="shared" si="239"/>
        <v>900</v>
      </c>
      <c r="AG138" s="2">
        <f t="shared" si="240"/>
        <v>320458.21160441812</v>
      </c>
      <c r="AI138" s="24" t="str">
        <f t="shared" si="241"/>
        <v>U</v>
      </c>
      <c r="AJ138" s="2">
        <f t="shared" si="242"/>
        <v>0</v>
      </c>
      <c r="AK138" s="2">
        <f t="shared" si="243"/>
        <v>0</v>
      </c>
    </row>
    <row r="139" spans="2:37">
      <c r="B139" s="7" t="s">
        <v>217</v>
      </c>
      <c r="C139" s="37" t="s">
        <v>47</v>
      </c>
      <c r="D139" s="38"/>
      <c r="E139" s="38"/>
      <c r="F139" s="38" t="s">
        <v>192</v>
      </c>
      <c r="G139" s="38">
        <v>1</v>
      </c>
      <c r="H139" s="38">
        <v>200</v>
      </c>
      <c r="I139" s="38">
        <f t="shared" si="229"/>
        <v>200</v>
      </c>
      <c r="J139" t="s">
        <v>11</v>
      </c>
      <c r="K139" s="28" t="s">
        <v>56</v>
      </c>
      <c r="L139" s="2">
        <v>290</v>
      </c>
      <c r="N139" s="2">
        <f t="shared" si="244"/>
        <v>58000</v>
      </c>
      <c r="P139" s="55">
        <f t="shared" si="230"/>
        <v>17212.935912092922</v>
      </c>
      <c r="R139" s="19">
        <f t="shared" si="231"/>
        <v>75212.935912092915</v>
      </c>
      <c r="W139" s="28" t="str">
        <f t="shared" si="232"/>
        <v>U</v>
      </c>
      <c r="X139" s="2">
        <f t="shared" si="233"/>
        <v>0</v>
      </c>
      <c r="Y139" s="2">
        <f t="shared" si="234"/>
        <v>0</v>
      </c>
      <c r="AA139" s="28" t="str">
        <f t="shared" si="235"/>
        <v>U</v>
      </c>
      <c r="AB139" s="2">
        <f t="shared" si="236"/>
        <v>0</v>
      </c>
      <c r="AC139" s="2">
        <f t="shared" si="237"/>
        <v>0</v>
      </c>
      <c r="AE139" s="24" t="str">
        <f t="shared" si="238"/>
        <v>U</v>
      </c>
      <c r="AF139" s="2">
        <f t="shared" si="239"/>
        <v>200</v>
      </c>
      <c r="AG139" s="2">
        <f t="shared" si="240"/>
        <v>75212.935912092915</v>
      </c>
      <c r="AI139" s="24" t="str">
        <f t="shared" si="241"/>
        <v>U</v>
      </c>
      <c r="AJ139" s="2">
        <f t="shared" si="242"/>
        <v>0</v>
      </c>
      <c r="AK139" s="2">
        <f t="shared" si="243"/>
        <v>0</v>
      </c>
    </row>
    <row r="140" spans="2:37">
      <c r="B140" s="7"/>
      <c r="C140" s="37" t="s">
        <v>38</v>
      </c>
      <c r="D140" s="38"/>
      <c r="E140" s="38"/>
      <c r="F140" s="38"/>
      <c r="G140" s="38">
        <v>3</v>
      </c>
      <c r="H140" s="38">
        <v>400</v>
      </c>
      <c r="I140" s="38">
        <f t="shared" si="229"/>
        <v>1200</v>
      </c>
      <c r="J140" t="s">
        <v>11</v>
      </c>
      <c r="K140" s="28" t="s">
        <v>56</v>
      </c>
      <c r="L140" s="2">
        <v>220</v>
      </c>
      <c r="N140" s="2">
        <f t="shared" si="244"/>
        <v>264000</v>
      </c>
      <c r="P140" s="55">
        <f t="shared" si="230"/>
        <v>103277.61547255756</v>
      </c>
      <c r="R140" s="19">
        <f t="shared" si="231"/>
        <v>367277.61547255755</v>
      </c>
      <c r="W140" s="28" t="str">
        <f t="shared" si="232"/>
        <v>U</v>
      </c>
      <c r="X140" s="2">
        <f t="shared" si="233"/>
        <v>0</v>
      </c>
      <c r="Y140" s="2">
        <f t="shared" si="234"/>
        <v>0</v>
      </c>
      <c r="AA140" s="28" t="str">
        <f t="shared" si="235"/>
        <v>U</v>
      </c>
      <c r="AB140" s="2">
        <f t="shared" si="236"/>
        <v>0</v>
      </c>
      <c r="AC140" s="2">
        <f t="shared" si="237"/>
        <v>0</v>
      </c>
      <c r="AE140" s="24" t="str">
        <f t="shared" si="238"/>
        <v>U</v>
      </c>
      <c r="AF140" s="2">
        <f t="shared" si="239"/>
        <v>1200</v>
      </c>
      <c r="AG140" s="2">
        <f t="shared" si="240"/>
        <v>367277.61547255755</v>
      </c>
      <c r="AI140" s="24" t="str">
        <f t="shared" si="241"/>
        <v>U</v>
      </c>
      <c r="AJ140" s="2">
        <f t="shared" si="242"/>
        <v>0</v>
      </c>
      <c r="AK140" s="2">
        <f t="shared" si="243"/>
        <v>0</v>
      </c>
    </row>
    <row r="141" spans="2:37">
      <c r="B141" s="7"/>
      <c r="C141" s="37" t="s">
        <v>28</v>
      </c>
      <c r="D141" s="38">
        <v>6</v>
      </c>
      <c r="E141" s="38" t="s">
        <v>79</v>
      </c>
      <c r="F141" s="38" t="s">
        <v>174</v>
      </c>
      <c r="G141" s="38">
        <v>2</v>
      </c>
      <c r="H141" s="38">
        <v>6240</v>
      </c>
      <c r="I141" s="38">
        <f t="shared" si="229"/>
        <v>12480</v>
      </c>
      <c r="J141" t="s">
        <v>11</v>
      </c>
      <c r="K141" s="28" t="s">
        <v>56</v>
      </c>
      <c r="L141" s="2">
        <v>140</v>
      </c>
      <c r="N141" s="2">
        <f t="shared" si="244"/>
        <v>1747200</v>
      </c>
      <c r="P141" s="55">
        <f t="shared" si="230"/>
        <v>1074087.2009145988</v>
      </c>
      <c r="R141" s="19">
        <f>P141+N141</f>
        <v>2821287.200914599</v>
      </c>
      <c r="W141" s="28" t="str">
        <f t="shared" si="232"/>
        <v>U</v>
      </c>
      <c r="X141" s="2">
        <f t="shared" si="233"/>
        <v>0</v>
      </c>
      <c r="Y141" s="2">
        <f t="shared" si="234"/>
        <v>0</v>
      </c>
      <c r="AA141" s="28" t="str">
        <f t="shared" si="235"/>
        <v>U</v>
      </c>
      <c r="AB141" s="2">
        <f t="shared" si="236"/>
        <v>0</v>
      </c>
      <c r="AC141" s="2">
        <f t="shared" si="237"/>
        <v>0</v>
      </c>
      <c r="AE141" s="24" t="str">
        <f t="shared" si="238"/>
        <v>U</v>
      </c>
      <c r="AF141" s="2">
        <f t="shared" si="239"/>
        <v>12480</v>
      </c>
      <c r="AG141" s="2">
        <f t="shared" si="240"/>
        <v>2821287.200914599</v>
      </c>
      <c r="AI141" s="24" t="str">
        <f t="shared" si="241"/>
        <v>U</v>
      </c>
      <c r="AJ141" s="2">
        <f t="shared" si="242"/>
        <v>0</v>
      </c>
      <c r="AK141" s="2">
        <f t="shared" si="243"/>
        <v>0</v>
      </c>
    </row>
    <row r="142" spans="2:37">
      <c r="B142" s="7"/>
      <c r="C142" s="37" t="s">
        <v>77</v>
      </c>
      <c r="D142" s="38">
        <f>H142/60</f>
        <v>100</v>
      </c>
      <c r="E142" s="38" t="s">
        <v>18</v>
      </c>
      <c r="F142" s="38" t="s">
        <v>146</v>
      </c>
      <c r="G142" s="38">
        <v>1</v>
      </c>
      <c r="H142" s="38">
        <v>6000</v>
      </c>
      <c r="I142" s="38">
        <f t="shared" si="229"/>
        <v>6000</v>
      </c>
      <c r="J142" t="s">
        <v>11</v>
      </c>
      <c r="K142" s="28" t="s">
        <v>56</v>
      </c>
      <c r="L142" s="2">
        <v>220</v>
      </c>
      <c r="N142" s="2">
        <f t="shared" si="244"/>
        <v>1320000</v>
      </c>
      <c r="P142" s="55">
        <f t="shared" si="230"/>
        <v>516388.07736278791</v>
      </c>
      <c r="R142" s="19">
        <f t="shared" ref="R142:R147" si="245">P142+N142</f>
        <v>1836388.0773627879</v>
      </c>
      <c r="W142" s="28" t="str">
        <f t="shared" si="232"/>
        <v>U</v>
      </c>
      <c r="X142" s="2">
        <f t="shared" si="233"/>
        <v>0</v>
      </c>
      <c r="Y142" s="2">
        <f t="shared" si="234"/>
        <v>0</v>
      </c>
      <c r="AA142" s="28" t="str">
        <f t="shared" si="235"/>
        <v>U</v>
      </c>
      <c r="AB142" s="2">
        <f t="shared" si="236"/>
        <v>0</v>
      </c>
      <c r="AC142" s="2">
        <f t="shared" si="237"/>
        <v>0</v>
      </c>
      <c r="AE142" s="24" t="str">
        <f t="shared" si="238"/>
        <v>U</v>
      </c>
      <c r="AF142" s="2">
        <f t="shared" si="239"/>
        <v>6000</v>
      </c>
      <c r="AG142" s="2">
        <f t="shared" si="240"/>
        <v>1836388.0773627879</v>
      </c>
      <c r="AI142" s="24" t="str">
        <f t="shared" si="241"/>
        <v>U</v>
      </c>
      <c r="AJ142" s="2">
        <f t="shared" si="242"/>
        <v>0</v>
      </c>
      <c r="AK142" s="2">
        <f t="shared" si="243"/>
        <v>0</v>
      </c>
    </row>
    <row r="143" spans="2:37">
      <c r="B143" s="7"/>
      <c r="C143" s="37" t="s">
        <v>93</v>
      </c>
      <c r="D143" s="38"/>
      <c r="E143" s="38"/>
      <c r="F143" s="38" t="s">
        <v>146</v>
      </c>
      <c r="G143" s="38">
        <v>1</v>
      </c>
      <c r="H143" s="38">
        <v>600</v>
      </c>
      <c r="I143" s="38">
        <f t="shared" si="229"/>
        <v>600</v>
      </c>
      <c r="J143" t="s">
        <v>11</v>
      </c>
      <c r="K143" s="28" t="s">
        <v>56</v>
      </c>
      <c r="L143" s="2">
        <v>190</v>
      </c>
      <c r="N143" s="2">
        <f t="shared" si="244"/>
        <v>114000</v>
      </c>
      <c r="P143" s="55">
        <f t="shared" si="230"/>
        <v>51638.807736278781</v>
      </c>
      <c r="R143" s="19">
        <f t="shared" si="245"/>
        <v>165638.80773627877</v>
      </c>
      <c r="T143" s="88"/>
      <c r="U143" s="88"/>
      <c r="W143" s="28" t="str">
        <f t="shared" si="232"/>
        <v>U</v>
      </c>
      <c r="X143" s="2">
        <f t="shared" si="233"/>
        <v>0</v>
      </c>
      <c r="Y143" s="2">
        <f t="shared" si="234"/>
        <v>0</v>
      </c>
      <c r="AA143" s="28" t="str">
        <f t="shared" si="235"/>
        <v>U</v>
      </c>
      <c r="AB143" s="2">
        <f t="shared" si="236"/>
        <v>0</v>
      </c>
      <c r="AC143" s="2">
        <f t="shared" si="237"/>
        <v>0</v>
      </c>
      <c r="AE143" s="24" t="str">
        <f t="shared" si="238"/>
        <v>U</v>
      </c>
      <c r="AF143" s="2">
        <f t="shared" si="239"/>
        <v>600</v>
      </c>
      <c r="AG143" s="2">
        <f t="shared" si="240"/>
        <v>165638.80773627877</v>
      </c>
      <c r="AI143" s="24" t="str">
        <f t="shared" si="241"/>
        <v>U</v>
      </c>
      <c r="AJ143" s="2">
        <f t="shared" si="242"/>
        <v>0</v>
      </c>
      <c r="AK143" s="2">
        <f t="shared" si="243"/>
        <v>0</v>
      </c>
    </row>
    <row r="144" spans="2:37">
      <c r="B144" s="7"/>
      <c r="C144" s="37" t="s">
        <v>220</v>
      </c>
      <c r="D144" s="38">
        <v>3100</v>
      </c>
      <c r="E144" s="38" t="s">
        <v>58</v>
      </c>
      <c r="F144" s="38"/>
      <c r="G144" s="38">
        <v>1</v>
      </c>
      <c r="H144" s="38">
        <v>1900</v>
      </c>
      <c r="I144" s="38">
        <f t="shared" si="229"/>
        <v>1900</v>
      </c>
      <c r="J144" t="s">
        <v>11</v>
      </c>
      <c r="K144" s="28" t="s">
        <v>56</v>
      </c>
      <c r="L144" s="2">
        <f>N144/I144</f>
        <v>328.68421052631578</v>
      </c>
      <c r="N144" s="2">
        <f>(I144*190)+(D144*85)</f>
        <v>624500</v>
      </c>
      <c r="P144" s="55">
        <f t="shared" si="230"/>
        <v>163522.89116488278</v>
      </c>
      <c r="R144" s="19">
        <f t="shared" si="245"/>
        <v>788022.89116488281</v>
      </c>
      <c r="T144" s="88"/>
      <c r="U144" s="88"/>
      <c r="W144" s="28" t="str">
        <f t="shared" si="232"/>
        <v>U</v>
      </c>
      <c r="X144" s="2">
        <f t="shared" si="233"/>
        <v>0</v>
      </c>
      <c r="Y144" s="2">
        <f t="shared" si="234"/>
        <v>0</v>
      </c>
      <c r="AA144" s="28" t="str">
        <f t="shared" si="235"/>
        <v>U</v>
      </c>
      <c r="AB144" s="2">
        <f t="shared" si="236"/>
        <v>0</v>
      </c>
      <c r="AC144" s="2">
        <f t="shared" si="237"/>
        <v>0</v>
      </c>
      <c r="AE144" s="24" t="str">
        <f t="shared" si="238"/>
        <v>U</v>
      </c>
      <c r="AF144" s="2">
        <f t="shared" si="239"/>
        <v>1900</v>
      </c>
      <c r="AG144" s="2">
        <f t="shared" si="240"/>
        <v>788022.89116488281</v>
      </c>
      <c r="AI144" s="24" t="str">
        <f t="shared" si="241"/>
        <v>U</v>
      </c>
      <c r="AJ144" s="2">
        <f t="shared" si="242"/>
        <v>0</v>
      </c>
      <c r="AK144" s="2">
        <f t="shared" si="243"/>
        <v>0</v>
      </c>
    </row>
    <row r="145" spans="2:37">
      <c r="B145" s="7"/>
      <c r="C145" s="37" t="s">
        <v>96</v>
      </c>
      <c r="D145" s="38"/>
      <c r="E145" s="38"/>
      <c r="F145" s="38"/>
      <c r="G145" s="38">
        <v>1</v>
      </c>
      <c r="H145" s="38">
        <v>200</v>
      </c>
      <c r="I145" s="38">
        <f t="shared" si="229"/>
        <v>200</v>
      </c>
      <c r="J145" t="s">
        <v>11</v>
      </c>
      <c r="K145" s="28" t="s">
        <v>56</v>
      </c>
      <c r="L145" s="2">
        <v>180</v>
      </c>
      <c r="N145" s="2">
        <f t="shared" ref="N145:N151" si="246">L145*I145</f>
        <v>36000</v>
      </c>
      <c r="P145" s="55">
        <f t="shared" si="230"/>
        <v>17212.935912092922</v>
      </c>
      <c r="R145" s="19">
        <f t="shared" si="245"/>
        <v>53212.935912092922</v>
      </c>
      <c r="T145" s="88"/>
      <c r="U145" s="88"/>
      <c r="W145" s="28" t="str">
        <f t="shared" si="232"/>
        <v>U</v>
      </c>
      <c r="X145" s="2">
        <f t="shared" si="233"/>
        <v>0</v>
      </c>
      <c r="Y145" s="2">
        <f t="shared" si="234"/>
        <v>0</v>
      </c>
      <c r="AA145" s="28" t="str">
        <f t="shared" si="235"/>
        <v>U</v>
      </c>
      <c r="AB145" s="2">
        <f t="shared" si="236"/>
        <v>0</v>
      </c>
      <c r="AC145" s="2">
        <f t="shared" si="237"/>
        <v>0</v>
      </c>
      <c r="AE145" s="24" t="str">
        <f t="shared" si="238"/>
        <v>U</v>
      </c>
      <c r="AF145" s="2">
        <f t="shared" si="239"/>
        <v>200</v>
      </c>
      <c r="AG145" s="2">
        <f t="shared" si="240"/>
        <v>53212.935912092922</v>
      </c>
      <c r="AI145" s="24" t="str">
        <f t="shared" si="241"/>
        <v>U</v>
      </c>
      <c r="AJ145" s="2">
        <f t="shared" si="242"/>
        <v>0</v>
      </c>
      <c r="AK145" s="2">
        <f t="shared" si="243"/>
        <v>0</v>
      </c>
    </row>
    <row r="146" spans="2:37">
      <c r="B146" s="7"/>
      <c r="C146" s="37" t="s">
        <v>59</v>
      </c>
      <c r="D146" s="38"/>
      <c r="E146" s="38"/>
      <c r="F146" s="38"/>
      <c r="G146" s="38">
        <v>1</v>
      </c>
      <c r="H146" s="38">
        <v>4000</v>
      </c>
      <c r="I146" s="38">
        <f t="shared" si="229"/>
        <v>4000</v>
      </c>
      <c r="J146" t="s">
        <v>11</v>
      </c>
      <c r="K146" s="28" t="s">
        <v>56</v>
      </c>
      <c r="L146" s="2">
        <v>200</v>
      </c>
      <c r="N146" s="2">
        <f t="shared" si="246"/>
        <v>800000</v>
      </c>
      <c r="P146" s="55">
        <f t="shared" si="230"/>
        <v>344258.71824185835</v>
      </c>
      <c r="R146" s="19">
        <f t="shared" si="245"/>
        <v>1144258.7182418583</v>
      </c>
      <c r="T146" s="88"/>
      <c r="U146" s="88"/>
      <c r="W146" s="28" t="str">
        <f t="shared" si="232"/>
        <v>U</v>
      </c>
      <c r="X146" s="2">
        <f t="shared" si="233"/>
        <v>0</v>
      </c>
      <c r="Y146" s="2">
        <f t="shared" si="234"/>
        <v>0</v>
      </c>
      <c r="AA146" s="28" t="str">
        <f t="shared" si="235"/>
        <v>U</v>
      </c>
      <c r="AB146" s="2">
        <f t="shared" si="236"/>
        <v>0</v>
      </c>
      <c r="AC146" s="2">
        <f t="shared" si="237"/>
        <v>0</v>
      </c>
      <c r="AE146" s="24" t="str">
        <f t="shared" si="238"/>
        <v>U</v>
      </c>
      <c r="AF146" s="2">
        <f t="shared" si="239"/>
        <v>4000</v>
      </c>
      <c r="AG146" s="2">
        <f t="shared" si="240"/>
        <v>1144258.7182418583</v>
      </c>
      <c r="AI146" s="24" t="str">
        <f t="shared" si="241"/>
        <v>U</v>
      </c>
      <c r="AJ146" s="2">
        <f t="shared" si="242"/>
        <v>0</v>
      </c>
      <c r="AK146" s="2">
        <f t="shared" si="243"/>
        <v>0</v>
      </c>
    </row>
    <row r="147" spans="2:37">
      <c r="B147" s="7"/>
      <c r="C147" s="37" t="s">
        <v>97</v>
      </c>
      <c r="D147" s="38"/>
      <c r="E147" s="38"/>
      <c r="F147" s="38"/>
      <c r="G147" s="38">
        <v>1</v>
      </c>
      <c r="H147" s="38">
        <v>400</v>
      </c>
      <c r="I147" s="38">
        <f t="shared" si="229"/>
        <v>400</v>
      </c>
      <c r="J147" t="s">
        <v>11</v>
      </c>
      <c r="K147" s="28" t="s">
        <v>56</v>
      </c>
      <c r="L147" s="2">
        <v>180</v>
      </c>
      <c r="N147" s="2">
        <f t="shared" si="246"/>
        <v>72000</v>
      </c>
      <c r="P147" s="55">
        <f t="shared" si="230"/>
        <v>34425.871824185844</v>
      </c>
      <c r="R147" s="19">
        <f t="shared" si="245"/>
        <v>106425.87182418584</v>
      </c>
      <c r="W147" s="28" t="str">
        <f t="shared" si="232"/>
        <v>U</v>
      </c>
      <c r="X147" s="2">
        <f t="shared" si="233"/>
        <v>0</v>
      </c>
      <c r="Y147" s="2">
        <f t="shared" si="234"/>
        <v>0</v>
      </c>
      <c r="AA147" s="28" t="str">
        <f t="shared" si="235"/>
        <v>U</v>
      </c>
      <c r="AB147" s="2">
        <f t="shared" si="236"/>
        <v>0</v>
      </c>
      <c r="AC147" s="2">
        <f t="shared" si="237"/>
        <v>0</v>
      </c>
      <c r="AE147" s="24" t="str">
        <f t="shared" si="238"/>
        <v>U</v>
      </c>
      <c r="AF147" s="2">
        <f t="shared" si="239"/>
        <v>400</v>
      </c>
      <c r="AG147" s="2">
        <f t="shared" si="240"/>
        <v>106425.87182418584</v>
      </c>
      <c r="AI147" s="24" t="str">
        <f t="shared" si="241"/>
        <v>U</v>
      </c>
      <c r="AJ147" s="2">
        <f t="shared" si="242"/>
        <v>0</v>
      </c>
      <c r="AK147" s="2">
        <f t="shared" si="243"/>
        <v>0</v>
      </c>
    </row>
    <row r="148" spans="2:37">
      <c r="B148" s="7"/>
      <c r="C148" s="37" t="s">
        <v>57</v>
      </c>
      <c r="D148" s="38"/>
      <c r="E148" s="38"/>
      <c r="F148" s="38"/>
      <c r="G148" s="38">
        <v>1</v>
      </c>
      <c r="H148" s="38">
        <v>750</v>
      </c>
      <c r="I148" s="38">
        <f t="shared" si="229"/>
        <v>750</v>
      </c>
      <c r="J148" t="s">
        <v>11</v>
      </c>
      <c r="K148" s="28" t="s">
        <v>56</v>
      </c>
      <c r="L148" s="2">
        <v>230</v>
      </c>
      <c r="N148" s="2">
        <f t="shared" si="246"/>
        <v>172500</v>
      </c>
      <c r="P148" s="55">
        <f t="shared" si="230"/>
        <v>64548.509670348489</v>
      </c>
      <c r="R148" s="19">
        <f>P148+N148</f>
        <v>237048.50967034849</v>
      </c>
      <c r="W148" s="28" t="str">
        <f>K148</f>
        <v>U</v>
      </c>
      <c r="X148" s="2">
        <f t="shared" si="233"/>
        <v>0</v>
      </c>
      <c r="Y148" s="2">
        <f t="shared" si="234"/>
        <v>0</v>
      </c>
      <c r="AA148" s="28" t="str">
        <f>K148</f>
        <v>U</v>
      </c>
      <c r="AB148" s="2">
        <f t="shared" si="236"/>
        <v>0</v>
      </c>
      <c r="AC148" s="2">
        <f t="shared" si="237"/>
        <v>0</v>
      </c>
      <c r="AE148" s="24" t="str">
        <f t="shared" si="238"/>
        <v>U</v>
      </c>
      <c r="AF148" s="2">
        <f t="shared" si="239"/>
        <v>750</v>
      </c>
      <c r="AG148" s="2">
        <f t="shared" si="240"/>
        <v>237048.50967034849</v>
      </c>
      <c r="AI148" s="24" t="str">
        <f t="shared" si="241"/>
        <v>U</v>
      </c>
      <c r="AJ148" s="2">
        <f t="shared" si="242"/>
        <v>0</v>
      </c>
      <c r="AK148" s="2">
        <f t="shared" si="243"/>
        <v>0</v>
      </c>
    </row>
    <row r="149" spans="2:37">
      <c r="B149" s="7"/>
      <c r="C149" s="37" t="s">
        <v>60</v>
      </c>
      <c r="D149" s="38">
        <f>H149/25</f>
        <v>36</v>
      </c>
      <c r="E149" s="38" t="s">
        <v>18</v>
      </c>
      <c r="F149" s="38"/>
      <c r="G149" s="38">
        <v>1</v>
      </c>
      <c r="H149" s="38">
        <v>900</v>
      </c>
      <c r="I149" s="38">
        <f t="shared" si="229"/>
        <v>900</v>
      </c>
      <c r="J149" t="s">
        <v>11</v>
      </c>
      <c r="K149" s="28" t="s">
        <v>56</v>
      </c>
      <c r="L149" s="2">
        <v>200</v>
      </c>
      <c r="N149" s="2">
        <f t="shared" si="246"/>
        <v>180000</v>
      </c>
      <c r="P149" s="55">
        <f t="shared" si="230"/>
        <v>77458.211604418146</v>
      </c>
      <c r="R149" s="19">
        <f t="shared" ref="R149:R151" si="247">P149+N149</f>
        <v>257458.21160441815</v>
      </c>
      <c r="W149" s="28" t="str">
        <f t="shared" ref="W149:W151" si="248">K149</f>
        <v>U</v>
      </c>
      <c r="X149" s="2">
        <f t="shared" si="233"/>
        <v>0</v>
      </c>
      <c r="Y149" s="2">
        <f t="shared" si="234"/>
        <v>0</v>
      </c>
      <c r="AA149" s="28" t="str">
        <f t="shared" ref="AA149:AA154" si="249">K149</f>
        <v>U</v>
      </c>
      <c r="AB149" s="2">
        <f t="shared" si="236"/>
        <v>0</v>
      </c>
      <c r="AC149" s="2">
        <f t="shared" si="237"/>
        <v>0</v>
      </c>
      <c r="AE149" s="24" t="str">
        <f t="shared" si="238"/>
        <v>U</v>
      </c>
      <c r="AF149" s="2">
        <f t="shared" si="239"/>
        <v>900</v>
      </c>
      <c r="AG149" s="2">
        <f t="shared" si="240"/>
        <v>257458.21160441815</v>
      </c>
      <c r="AI149" s="24" t="str">
        <f t="shared" si="241"/>
        <v>U</v>
      </c>
      <c r="AJ149" s="2">
        <f t="shared" si="242"/>
        <v>0</v>
      </c>
      <c r="AK149" s="2">
        <f t="shared" si="243"/>
        <v>0</v>
      </c>
    </row>
    <row r="150" spans="2:37">
      <c r="B150" s="7"/>
      <c r="C150" s="37" t="s">
        <v>95</v>
      </c>
      <c r="D150" s="38"/>
      <c r="E150" s="38"/>
      <c r="F150" s="38"/>
      <c r="G150" s="38">
        <v>1</v>
      </c>
      <c r="H150" s="38">
        <v>100</v>
      </c>
      <c r="I150" s="38">
        <f t="shared" si="229"/>
        <v>100</v>
      </c>
      <c r="J150" t="s">
        <v>11</v>
      </c>
      <c r="K150" s="28" t="s">
        <v>56</v>
      </c>
      <c r="L150" s="2">
        <v>180</v>
      </c>
      <c r="N150" s="2">
        <f t="shared" si="246"/>
        <v>18000</v>
      </c>
      <c r="P150" s="55">
        <f t="shared" si="230"/>
        <v>8606.467956046461</v>
      </c>
      <c r="R150" s="19">
        <f t="shared" si="247"/>
        <v>26606.467956046461</v>
      </c>
      <c r="W150" s="28" t="str">
        <f t="shared" si="248"/>
        <v>U</v>
      </c>
      <c r="X150" s="2">
        <f t="shared" si="233"/>
        <v>0</v>
      </c>
      <c r="Y150" s="2">
        <f t="shared" si="234"/>
        <v>0</v>
      </c>
      <c r="AA150" s="28" t="str">
        <f t="shared" si="249"/>
        <v>U</v>
      </c>
      <c r="AB150" s="2">
        <f t="shared" si="236"/>
        <v>0</v>
      </c>
      <c r="AC150" s="2">
        <f t="shared" si="237"/>
        <v>0</v>
      </c>
      <c r="AE150" s="24" t="str">
        <f t="shared" si="238"/>
        <v>U</v>
      </c>
      <c r="AF150" s="2">
        <f t="shared" si="239"/>
        <v>100</v>
      </c>
      <c r="AG150" s="2">
        <f t="shared" si="240"/>
        <v>26606.467956046461</v>
      </c>
      <c r="AI150" s="24" t="str">
        <f t="shared" si="241"/>
        <v>U</v>
      </c>
      <c r="AJ150" s="2">
        <f t="shared" si="242"/>
        <v>0</v>
      </c>
      <c r="AK150" s="2">
        <f t="shared" si="243"/>
        <v>0</v>
      </c>
    </row>
    <row r="151" spans="2:37">
      <c r="B151" s="7"/>
      <c r="C151" s="37" t="s">
        <v>61</v>
      </c>
      <c r="D151" s="38">
        <v>10</v>
      </c>
      <c r="E151" s="38" t="s">
        <v>18</v>
      </c>
      <c r="F151" s="38"/>
      <c r="G151" s="38">
        <v>1</v>
      </c>
      <c r="H151" s="38">
        <v>300</v>
      </c>
      <c r="I151" s="38">
        <f t="shared" si="229"/>
        <v>300</v>
      </c>
      <c r="J151" t="s">
        <v>11</v>
      </c>
      <c r="K151" s="28" t="s">
        <v>56</v>
      </c>
      <c r="L151" s="2">
        <v>220</v>
      </c>
      <c r="N151" s="2">
        <f t="shared" si="246"/>
        <v>66000</v>
      </c>
      <c r="P151" s="55">
        <f t="shared" si="230"/>
        <v>25819.40386813939</v>
      </c>
      <c r="R151" s="19">
        <f t="shared" si="247"/>
        <v>91819.403868139387</v>
      </c>
      <c r="W151" s="28" t="str">
        <f t="shared" si="248"/>
        <v>U</v>
      </c>
      <c r="X151" s="2">
        <f t="shared" si="233"/>
        <v>0</v>
      </c>
      <c r="Y151" s="2">
        <f t="shared" si="234"/>
        <v>0</v>
      </c>
      <c r="AA151" s="28" t="str">
        <f t="shared" si="249"/>
        <v>U</v>
      </c>
      <c r="AB151" s="2">
        <f t="shared" si="236"/>
        <v>0</v>
      </c>
      <c r="AC151" s="2">
        <f t="shared" si="237"/>
        <v>0</v>
      </c>
      <c r="AE151" s="24" t="str">
        <f t="shared" si="238"/>
        <v>U</v>
      </c>
      <c r="AF151" s="2">
        <f t="shared" si="239"/>
        <v>300</v>
      </c>
      <c r="AG151" s="2">
        <f t="shared" si="240"/>
        <v>91819.403868139387</v>
      </c>
      <c r="AI151" s="24" t="str">
        <f t="shared" si="241"/>
        <v>U</v>
      </c>
      <c r="AJ151" s="2">
        <f t="shared" si="242"/>
        <v>0</v>
      </c>
      <c r="AK151" s="2">
        <f t="shared" si="243"/>
        <v>0</v>
      </c>
    </row>
    <row r="152" spans="2:37">
      <c r="B152" s="7"/>
      <c r="C152" s="37" t="s">
        <v>61</v>
      </c>
      <c r="D152" s="38">
        <v>12</v>
      </c>
      <c r="E152" s="38" t="s">
        <v>18</v>
      </c>
      <c r="F152" s="38"/>
      <c r="G152" s="38">
        <v>1</v>
      </c>
      <c r="H152" s="38">
        <v>360</v>
      </c>
      <c r="I152" s="38">
        <f t="shared" si="229"/>
        <v>360</v>
      </c>
      <c r="J152" t="s">
        <v>11</v>
      </c>
      <c r="K152" s="28" t="s">
        <v>56</v>
      </c>
      <c r="L152" s="2">
        <v>220</v>
      </c>
      <c r="N152" s="2">
        <f>L152*I152</f>
        <v>79200</v>
      </c>
      <c r="P152" s="55">
        <f t="shared" si="230"/>
        <v>30983.284641767263</v>
      </c>
      <c r="R152" s="19">
        <f>P152+N152</f>
        <v>110183.28464176727</v>
      </c>
      <c r="W152" s="28" t="str">
        <f>K152</f>
        <v>U</v>
      </c>
      <c r="X152" s="2">
        <f t="shared" si="233"/>
        <v>0</v>
      </c>
      <c r="Y152" s="2">
        <f t="shared" si="234"/>
        <v>0</v>
      </c>
      <c r="AA152" s="28" t="str">
        <f t="shared" si="249"/>
        <v>U</v>
      </c>
      <c r="AB152" s="2">
        <f t="shared" si="236"/>
        <v>0</v>
      </c>
      <c r="AC152" s="2">
        <f t="shared" si="237"/>
        <v>0</v>
      </c>
      <c r="AE152" s="24" t="str">
        <f t="shared" si="238"/>
        <v>U</v>
      </c>
      <c r="AF152" s="2">
        <f t="shared" si="239"/>
        <v>360</v>
      </c>
      <c r="AG152" s="2">
        <f t="shared" si="240"/>
        <v>110183.28464176727</v>
      </c>
      <c r="AI152" s="24" t="str">
        <f t="shared" si="241"/>
        <v>U</v>
      </c>
      <c r="AJ152" s="2">
        <f t="shared" si="242"/>
        <v>0</v>
      </c>
      <c r="AK152" s="2">
        <f t="shared" si="243"/>
        <v>0</v>
      </c>
    </row>
    <row r="153" spans="2:37">
      <c r="B153" s="7"/>
      <c r="C153" s="37" t="s">
        <v>84</v>
      </c>
      <c r="D153" s="38"/>
      <c r="E153" s="38"/>
      <c r="F153" s="38"/>
      <c r="G153" s="38">
        <v>1</v>
      </c>
      <c r="H153" s="38">
        <v>3500</v>
      </c>
      <c r="I153" s="38">
        <f t="shared" si="229"/>
        <v>3500</v>
      </c>
      <c r="J153" t="s">
        <v>11</v>
      </c>
      <c r="K153" s="28" t="s">
        <v>56</v>
      </c>
      <c r="L153" s="2">
        <v>185</v>
      </c>
      <c r="N153" s="2">
        <f t="shared" ref="N153:N154" si="250">L153*I153</f>
        <v>647500</v>
      </c>
      <c r="P153" s="55">
        <f t="shared" si="230"/>
        <v>301226.37846162607</v>
      </c>
      <c r="R153" s="19">
        <f t="shared" ref="R153:R154" si="251">P153+N153</f>
        <v>948726.37846162613</v>
      </c>
      <c r="W153" s="28" t="str">
        <f t="shared" ref="W153:W154" si="252">K153</f>
        <v>U</v>
      </c>
      <c r="X153" s="2">
        <f t="shared" si="233"/>
        <v>0</v>
      </c>
      <c r="Y153" s="2">
        <f t="shared" si="234"/>
        <v>0</v>
      </c>
      <c r="AA153" s="28" t="str">
        <f t="shared" si="249"/>
        <v>U</v>
      </c>
      <c r="AB153" s="2">
        <f t="shared" si="236"/>
        <v>0</v>
      </c>
      <c r="AC153" s="2">
        <f t="shared" si="237"/>
        <v>0</v>
      </c>
      <c r="AE153" s="24" t="str">
        <f t="shared" si="238"/>
        <v>U</v>
      </c>
      <c r="AF153" s="2">
        <f t="shared" si="239"/>
        <v>3500</v>
      </c>
      <c r="AG153" s="2">
        <f t="shared" si="240"/>
        <v>948726.37846162613</v>
      </c>
      <c r="AI153" s="24" t="str">
        <f t="shared" si="241"/>
        <v>U</v>
      </c>
      <c r="AJ153" s="2">
        <f t="shared" si="242"/>
        <v>0</v>
      </c>
      <c r="AK153" s="2">
        <f t="shared" si="243"/>
        <v>0</v>
      </c>
    </row>
    <row r="154" spans="2:37">
      <c r="B154" s="7"/>
      <c r="C154" s="37" t="s">
        <v>85</v>
      </c>
      <c r="D154" s="38"/>
      <c r="E154" s="38"/>
      <c r="F154" s="38" t="s">
        <v>232</v>
      </c>
      <c r="G154" s="38">
        <v>1</v>
      </c>
      <c r="H154" s="38">
        <v>120</v>
      </c>
      <c r="I154" s="38">
        <f t="shared" si="229"/>
        <v>120</v>
      </c>
      <c r="J154" t="s">
        <v>11</v>
      </c>
      <c r="K154" s="28" t="s">
        <v>56</v>
      </c>
      <c r="L154" s="2">
        <v>180</v>
      </c>
      <c r="N154" s="2">
        <f t="shared" si="250"/>
        <v>21600</v>
      </c>
      <c r="P154" s="55">
        <f t="shared" si="230"/>
        <v>10327.761547255757</v>
      </c>
      <c r="R154" s="19">
        <f t="shared" si="251"/>
        <v>31927.761547255759</v>
      </c>
      <c r="W154" s="28" t="str">
        <f t="shared" si="252"/>
        <v>U</v>
      </c>
      <c r="X154" s="2">
        <f t="shared" si="233"/>
        <v>0</v>
      </c>
      <c r="Y154" s="2">
        <f t="shared" si="234"/>
        <v>0</v>
      </c>
      <c r="AA154" s="28" t="str">
        <f t="shared" si="249"/>
        <v>U</v>
      </c>
      <c r="AB154" s="2">
        <f t="shared" si="236"/>
        <v>0</v>
      </c>
      <c r="AC154" s="2">
        <f t="shared" si="237"/>
        <v>0</v>
      </c>
      <c r="AE154" s="24" t="str">
        <f t="shared" si="238"/>
        <v>U</v>
      </c>
      <c r="AF154" s="2">
        <f t="shared" si="239"/>
        <v>120</v>
      </c>
      <c r="AG154" s="2">
        <f t="shared" si="240"/>
        <v>31927.761547255759</v>
      </c>
      <c r="AI154" s="24" t="str">
        <f t="shared" si="241"/>
        <v>U</v>
      </c>
      <c r="AJ154" s="2">
        <f t="shared" si="242"/>
        <v>0</v>
      </c>
      <c r="AK154" s="2">
        <f t="shared" si="243"/>
        <v>0</v>
      </c>
    </row>
    <row r="155" spans="2:37">
      <c r="B155" s="7"/>
      <c r="C155" s="37"/>
      <c r="D155" s="38"/>
      <c r="E155" s="38"/>
      <c r="F155" s="38"/>
      <c r="G155" s="38"/>
      <c r="H155" s="38"/>
      <c r="I155" s="38"/>
      <c r="K155" s="28"/>
      <c r="N155" s="2"/>
      <c r="R155" s="19"/>
    </row>
    <row r="156" spans="2:37">
      <c r="B156" s="89" t="s">
        <v>217</v>
      </c>
      <c r="C156" s="37" t="s">
        <v>244</v>
      </c>
      <c r="D156" s="38"/>
      <c r="E156" s="38"/>
      <c r="F156" s="38"/>
      <c r="G156" s="38"/>
      <c r="H156" s="38"/>
      <c r="I156" s="38"/>
      <c r="K156" s="28"/>
      <c r="N156" s="2"/>
      <c r="R156" s="19"/>
    </row>
    <row r="157" spans="2:37" ht="5.25" customHeight="1">
      <c r="F157" s="2"/>
      <c r="N157" s="2"/>
    </row>
    <row r="158" spans="2:37" ht="5.25" customHeight="1">
      <c r="F158" s="2"/>
      <c r="I158" s="6"/>
      <c r="N158" s="6"/>
      <c r="R158" s="6"/>
      <c r="X158" s="6"/>
      <c r="Y158" s="6"/>
    </row>
    <row r="159" spans="2:37">
      <c r="B159" t="s">
        <v>24</v>
      </c>
      <c r="F159" s="2"/>
      <c r="I159" s="2">
        <f>SUM(I12:I157)</f>
        <v>175084</v>
      </c>
      <c r="J159" t="s">
        <v>11</v>
      </c>
      <c r="L159" s="9">
        <f>N159/I159</f>
        <v>232.69339288570058</v>
      </c>
      <c r="N159" s="2">
        <f>SUM(N12:N157)</f>
        <v>40740890</v>
      </c>
      <c r="R159" s="2">
        <f>SUM(R12:R157)</f>
        <v>55809438.356164329</v>
      </c>
      <c r="X159" s="2">
        <f>SUM(X14:X157)</f>
        <v>80394</v>
      </c>
      <c r="AB159" s="2">
        <f>SUM(AB14:AB157)</f>
        <v>53760</v>
      </c>
      <c r="AF159" s="2">
        <f>SUM(AF14:AF157)</f>
        <v>35110</v>
      </c>
      <c r="AJ159" s="2">
        <f>SUM(AJ14:AJ157)</f>
        <v>5820</v>
      </c>
    </row>
    <row r="160" spans="2:37" ht="5.25" customHeight="1">
      <c r="F160" s="2"/>
      <c r="N160" s="2"/>
    </row>
    <row r="161" spans="2:37">
      <c r="C161" t="s">
        <v>14</v>
      </c>
      <c r="E161" s="21">
        <v>0.73</v>
      </c>
      <c r="F161" s="2"/>
      <c r="I161" s="2">
        <f>I163-I159</f>
        <v>64757.095890410972</v>
      </c>
      <c r="N161" s="2">
        <f>N163-N159</f>
        <v>15068548.356164388</v>
      </c>
      <c r="X161" s="2">
        <f>X163-X159</f>
        <v>29734.767123287675</v>
      </c>
      <c r="AB161" s="2">
        <f>AB163-AB159</f>
        <v>19883.835616438359</v>
      </c>
      <c r="AF161" s="2">
        <f>AF163-AF159</f>
        <v>12985.890410958906</v>
      </c>
      <c r="AJ161" s="2">
        <f>AJ163-AJ159</f>
        <v>2152.6027397260277</v>
      </c>
    </row>
    <row r="162" spans="2:37" ht="5.25" customHeight="1">
      <c r="E162" s="2"/>
      <c r="F162" s="2"/>
      <c r="I162" s="6"/>
      <c r="N162" s="6"/>
    </row>
    <row r="163" spans="2:37">
      <c r="B163" t="s">
        <v>108</v>
      </c>
      <c r="F163" s="2"/>
      <c r="I163" s="2">
        <f>I159/E161</f>
        <v>239841.09589041097</v>
      </c>
      <c r="J163" t="s">
        <v>13</v>
      </c>
      <c r="L163" s="9">
        <f>N163/I163</f>
        <v>232.69339288570058</v>
      </c>
      <c r="N163" s="2">
        <f>N159/E161</f>
        <v>55809438.356164388</v>
      </c>
      <c r="X163" s="2">
        <f>X159/$E$161</f>
        <v>110128.76712328767</v>
      </c>
      <c r="Y163" s="2">
        <f>SUM(Y14:Y157)</f>
        <v>28241023.848583993</v>
      </c>
      <c r="AB163" s="2">
        <f>AB159/$E$161</f>
        <v>73643.835616438359</v>
      </c>
      <c r="AC163" s="2">
        <f>SUM(AC14:AC157)</f>
        <v>16020887.173170585</v>
      </c>
      <c r="AF163" s="2">
        <f>AF159/$E$161</f>
        <v>48095.890410958906</v>
      </c>
      <c r="AG163" s="2">
        <f>SUM(AG14:AG157)</f>
        <v>9773230.8993679117</v>
      </c>
      <c r="AJ163" s="2">
        <f>AJ159/$E$161</f>
        <v>7972.6027397260277</v>
      </c>
      <c r="AK163" s="2">
        <f>SUM(AK14:AK157)</f>
        <v>1774296.4350419044</v>
      </c>
    </row>
    <row r="164" spans="2:37" ht="4.5" customHeight="1">
      <c r="F164" s="2"/>
      <c r="L164" s="9"/>
      <c r="N164" s="2"/>
    </row>
    <row r="165" spans="2:37">
      <c r="C165" t="s">
        <v>51</v>
      </c>
      <c r="L165" s="9"/>
      <c r="N165" s="2"/>
      <c r="Y165" s="2">
        <f>Y163/X163</f>
        <v>256.43639338092788</v>
      </c>
      <c r="AC165" s="2">
        <f>AC163/AB163</f>
        <v>217.54552895116308</v>
      </c>
      <c r="AG165" s="2">
        <f>AG163/AF163</f>
        <v>203.2030349341662</v>
      </c>
      <c r="AK165" s="2">
        <f>AK163/AJ163</f>
        <v>222.54920920628697</v>
      </c>
    </row>
    <row r="166" spans="2:37">
      <c r="N166" s="2"/>
    </row>
    <row r="167" spans="2:37">
      <c r="B167" s="10"/>
      <c r="C167" s="10" t="s">
        <v>107</v>
      </c>
      <c r="D167" s="50" t="s">
        <v>65</v>
      </c>
      <c r="E167" s="51" t="s">
        <v>66</v>
      </c>
      <c r="F167" s="49"/>
      <c r="G167" s="48"/>
      <c r="H167" s="13"/>
      <c r="I167" s="14" t="s">
        <v>109</v>
      </c>
      <c r="J167" s="15"/>
      <c r="K167" s="15" t="s">
        <v>118</v>
      </c>
      <c r="L167" s="16" t="s">
        <v>120</v>
      </c>
      <c r="M167" s="16"/>
      <c r="N167" s="18" t="s">
        <v>147</v>
      </c>
      <c r="O167" s="49"/>
      <c r="P167" s="61" t="s">
        <v>44</v>
      </c>
      <c r="Q167" s="49"/>
      <c r="R167" s="62" t="s">
        <v>148</v>
      </c>
    </row>
    <row r="168" spans="2:37" ht="5.25" customHeight="1">
      <c r="N168" s="2"/>
    </row>
    <row r="169" spans="2:37">
      <c r="C169" t="s">
        <v>26</v>
      </c>
      <c r="D169" s="2" t="s">
        <v>111</v>
      </c>
      <c r="E169" s="2"/>
      <c r="F169" s="2"/>
      <c r="I169" s="2">
        <v>1</v>
      </c>
      <c r="K169" s="28" t="s">
        <v>53</v>
      </c>
      <c r="L169" s="2">
        <f>7850*10</f>
        <v>78500</v>
      </c>
      <c r="N169" s="2">
        <f t="shared" ref="N169:N173" si="253">L169*I169</f>
        <v>78500</v>
      </c>
      <c r="P169" s="60"/>
      <c r="R169" s="19">
        <f>N169</f>
        <v>78500</v>
      </c>
      <c r="W169" s="28" t="str">
        <f>K169</f>
        <v>B</v>
      </c>
      <c r="X169" s="2">
        <f>IF($W169=X$10,$I169,0)</f>
        <v>1</v>
      </c>
      <c r="Y169" s="2">
        <f>IF($W169=X$10,$R169,0)</f>
        <v>78500</v>
      </c>
      <c r="AA169" s="28" t="str">
        <f>K169</f>
        <v>B</v>
      </c>
      <c r="AB169" s="2">
        <f>IF($AA169=AB$10,$I169,0)</f>
        <v>0</v>
      </c>
      <c r="AC169" s="2">
        <f>IF($AA169=AB$10,$R169,0)</f>
        <v>0</v>
      </c>
      <c r="AE169" s="24" t="str">
        <f t="shared" ref="AE169:AE175" si="254">K169</f>
        <v>B</v>
      </c>
      <c r="AF169" s="2">
        <f>IF($AE169=AF$10,$I169,0)</f>
        <v>0</v>
      </c>
      <c r="AG169" s="2">
        <f>IF($AE169=AF$10,$R169,0)</f>
        <v>0</v>
      </c>
      <c r="AI169" s="24" t="str">
        <f t="shared" ref="AI169:AI175" si="255">K169</f>
        <v>B</v>
      </c>
      <c r="AJ169" s="2">
        <f>IF($AI169=AJ$10,$I169,0)</f>
        <v>0</v>
      </c>
      <c r="AK169" s="2">
        <f>IF($AI169=AJ$10,$R169,0)</f>
        <v>0</v>
      </c>
    </row>
    <row r="170" spans="2:37">
      <c r="C170" t="s">
        <v>16</v>
      </c>
      <c r="D170" s="2" t="s">
        <v>110</v>
      </c>
      <c r="E170" s="2"/>
      <c r="F170" s="2"/>
      <c r="I170" s="2">
        <v>1</v>
      </c>
      <c r="K170" s="28" t="s">
        <v>53</v>
      </c>
      <c r="L170" s="2">
        <v>150000</v>
      </c>
      <c r="N170" s="2">
        <f t="shared" si="253"/>
        <v>150000</v>
      </c>
      <c r="P170" s="60"/>
      <c r="R170" s="19">
        <f>N170</f>
        <v>150000</v>
      </c>
      <c r="W170" s="28" t="str">
        <f>K170</f>
        <v>B</v>
      </c>
      <c r="X170" s="2">
        <f>IF($W170=X$10,$I170,0)</f>
        <v>1</v>
      </c>
      <c r="Y170" s="2">
        <f>IF($W170=X$10,$R170,0)</f>
        <v>150000</v>
      </c>
      <c r="AA170" s="28" t="str">
        <f>K170</f>
        <v>B</v>
      </c>
      <c r="AB170" s="2">
        <f>IF($AA170=AB$10,$I170,0)</f>
        <v>0</v>
      </c>
      <c r="AC170" s="2">
        <f>IF($AA170=AB$10,$R170,0)</f>
        <v>0</v>
      </c>
      <c r="AE170" s="24" t="str">
        <f t="shared" si="254"/>
        <v>B</v>
      </c>
      <c r="AF170" s="2">
        <f>IF($AE170=AF$10,$I170,0)</f>
        <v>0</v>
      </c>
      <c r="AG170" s="2">
        <f>IF($AE170=AF$10,$R170,0)</f>
        <v>0</v>
      </c>
      <c r="AI170" s="24" t="str">
        <f t="shared" si="255"/>
        <v>B</v>
      </c>
      <c r="AJ170" s="2">
        <f>IF($AI170=AJ$10,$I170,0)</f>
        <v>0</v>
      </c>
      <c r="AK170" s="2">
        <f>IF($AI170=AJ$10,$R170,0)</f>
        <v>0</v>
      </c>
    </row>
    <row r="171" spans="2:37">
      <c r="C171" t="s">
        <v>175</v>
      </c>
      <c r="D171" s="2" t="s">
        <v>255</v>
      </c>
      <c r="E171" s="2"/>
      <c r="F171" s="2"/>
      <c r="I171" s="2">
        <v>1</v>
      </c>
      <c r="K171" s="28" t="s">
        <v>53</v>
      </c>
      <c r="L171" s="2">
        <v>200000</v>
      </c>
      <c r="N171" s="2">
        <f t="shared" ref="N171" si="256">L171*I171</f>
        <v>200000</v>
      </c>
      <c r="P171" s="60"/>
      <c r="R171" s="19">
        <f>N171</f>
        <v>200000</v>
      </c>
      <c r="W171" s="28" t="str">
        <f>K171</f>
        <v>B</v>
      </c>
      <c r="X171" s="2">
        <f>IF($W171=X$10,$I171,0)</f>
        <v>1</v>
      </c>
      <c r="Y171" s="2">
        <f>IF($W171=X$10,$R171,0)</f>
        <v>200000</v>
      </c>
      <c r="AA171" s="28" t="str">
        <f>K171</f>
        <v>B</v>
      </c>
      <c r="AB171" s="2">
        <f>IF($AA171=AB$10,$I171,0)</f>
        <v>0</v>
      </c>
      <c r="AC171" s="2">
        <f>IF($AA171=AB$10,$R171,0)</f>
        <v>0</v>
      </c>
      <c r="AE171" s="24" t="str">
        <f t="shared" si="254"/>
        <v>B</v>
      </c>
      <c r="AF171" s="2">
        <f>IF($AE171=AF$10,$I171,0)</f>
        <v>0</v>
      </c>
      <c r="AG171" s="2">
        <f>IF($AE171=AF$10,$R171,0)</f>
        <v>0</v>
      </c>
      <c r="AI171" s="24" t="str">
        <f t="shared" si="255"/>
        <v>B</v>
      </c>
      <c r="AJ171" s="2">
        <f>IF($AI171=AJ$10,$I171,0)</f>
        <v>0</v>
      </c>
      <c r="AK171" s="2">
        <f>IF($AI171=AJ$10,$R171,0)</f>
        <v>0</v>
      </c>
    </row>
    <row r="172" spans="2:37">
      <c r="C172" t="s">
        <v>253</v>
      </c>
      <c r="D172" s="2" t="s">
        <v>110</v>
      </c>
      <c r="E172" s="2"/>
      <c r="F172" s="2"/>
      <c r="I172" s="2">
        <v>1</v>
      </c>
      <c r="K172" s="28" t="s">
        <v>53</v>
      </c>
      <c r="L172" s="2">
        <v>60000</v>
      </c>
      <c r="N172" s="2">
        <f t="shared" ref="N172" si="257">L172*I172</f>
        <v>60000</v>
      </c>
      <c r="P172" s="60"/>
      <c r="R172" s="19">
        <f>N172</f>
        <v>60000</v>
      </c>
      <c r="W172" s="28" t="str">
        <f>K172</f>
        <v>B</v>
      </c>
      <c r="X172" s="2">
        <f>IF($W172=X$10,$I172,0)</f>
        <v>1</v>
      </c>
      <c r="Y172" s="2">
        <f>IF($W172=X$10,$R172,0)</f>
        <v>60000</v>
      </c>
      <c r="AA172" s="28" t="str">
        <f>K172</f>
        <v>B</v>
      </c>
      <c r="AB172" s="2">
        <f>IF($AA172=AB$10,$I172,0)</f>
        <v>0</v>
      </c>
      <c r="AC172" s="2">
        <f>IF($AA172=AB$10,$R172,0)</f>
        <v>0</v>
      </c>
      <c r="AE172" s="24" t="str">
        <f t="shared" ref="AE172" si="258">K172</f>
        <v>B</v>
      </c>
      <c r="AF172" s="2">
        <f>IF($AE172=AF$10,$I172,0)</f>
        <v>0</v>
      </c>
      <c r="AG172" s="2">
        <f>IF($AE172=AF$10,$R172,0)</f>
        <v>0</v>
      </c>
      <c r="AI172" s="24" t="str">
        <f t="shared" ref="AI172" si="259">K172</f>
        <v>B</v>
      </c>
      <c r="AJ172" s="2">
        <f>IF($AI172=AJ$10,$I172,0)</f>
        <v>0</v>
      </c>
      <c r="AK172" s="2">
        <f>IF($AI172=AJ$10,$R172,0)</f>
        <v>0</v>
      </c>
    </row>
    <row r="173" spans="2:37">
      <c r="C173" t="s">
        <v>223</v>
      </c>
      <c r="D173" s="2" t="s">
        <v>155</v>
      </c>
      <c r="E173" s="2"/>
      <c r="F173" s="2"/>
      <c r="I173" s="2">
        <v>1</v>
      </c>
      <c r="K173" s="28" t="s">
        <v>55</v>
      </c>
      <c r="L173" s="2">
        <f>7800*10</f>
        <v>78000</v>
      </c>
      <c r="N173" s="2">
        <f t="shared" si="253"/>
        <v>78000</v>
      </c>
      <c r="P173" s="60"/>
      <c r="R173" s="19">
        <f>N173</f>
        <v>78000</v>
      </c>
      <c r="W173" s="28" t="str">
        <f t="shared" ref="W173" si="260">K173</f>
        <v>R</v>
      </c>
      <c r="X173" s="2">
        <f>IF($W173=X$10,$I173,0)</f>
        <v>0</v>
      </c>
      <c r="Y173" s="2">
        <f>IF($W173=X$10,$R173,0)</f>
        <v>0</v>
      </c>
      <c r="AA173" s="28" t="str">
        <f t="shared" ref="AA173" si="261">K173</f>
        <v>R</v>
      </c>
      <c r="AB173" s="2">
        <f>IF($AA173=AB$10,$I173,0)</f>
        <v>1</v>
      </c>
      <c r="AC173" s="2">
        <f>IF($AA173=AB$10,$R173,0)</f>
        <v>78000</v>
      </c>
      <c r="AE173" s="24" t="str">
        <f t="shared" si="254"/>
        <v>R</v>
      </c>
      <c r="AF173" s="2">
        <f>IF($AE173=AF$10,$I173,0)</f>
        <v>0</v>
      </c>
      <c r="AG173" s="2">
        <f>IF($AE173=AF$10,$R173,0)</f>
        <v>0</v>
      </c>
      <c r="AI173" s="24" t="str">
        <f t="shared" si="255"/>
        <v>R</v>
      </c>
      <c r="AJ173" s="2">
        <f>IF($AI173=AJ$10,$I173,0)</f>
        <v>0</v>
      </c>
      <c r="AK173" s="2">
        <f>IF($AI173=AJ$10,$R173,0)</f>
        <v>0</v>
      </c>
    </row>
    <row r="174" spans="2:37">
      <c r="C174" t="s">
        <v>156</v>
      </c>
      <c r="I174" s="2">
        <v>1</v>
      </c>
      <c r="K174" s="28" t="s">
        <v>55</v>
      </c>
      <c r="L174" s="2">
        <v>100000</v>
      </c>
      <c r="N174" s="2">
        <f t="shared" ref="N174:N175" si="262">L174*I174</f>
        <v>100000</v>
      </c>
      <c r="P174" s="60"/>
      <c r="R174" s="19">
        <f t="shared" ref="R174:R175" si="263">N174</f>
        <v>100000</v>
      </c>
      <c r="W174" s="28" t="str">
        <f t="shared" ref="W174:W175" si="264">K174</f>
        <v>R</v>
      </c>
      <c r="X174" s="2">
        <f t="shared" ref="X174:X175" si="265">IF($W174=X$10,$I174,0)</f>
        <v>0</v>
      </c>
      <c r="Y174" s="2">
        <f t="shared" ref="Y174:Y175" si="266">IF($W174=X$10,$R174,0)</f>
        <v>0</v>
      </c>
      <c r="AA174" s="28" t="str">
        <f t="shared" ref="AA174:AA175" si="267">K174</f>
        <v>R</v>
      </c>
      <c r="AB174" s="2">
        <f t="shared" ref="AB174:AB175" si="268">IF($AA174=AB$10,$I174,0)</f>
        <v>1</v>
      </c>
      <c r="AC174" s="2">
        <f t="shared" ref="AC174:AC175" si="269">IF($AA174=AB$10,$R174,0)</f>
        <v>100000</v>
      </c>
      <c r="AE174" s="24" t="str">
        <f t="shared" si="254"/>
        <v>R</v>
      </c>
      <c r="AF174" s="2">
        <f t="shared" ref="AF174:AF175" si="270">IF($AE174=AF$10,$I174,0)</f>
        <v>0</v>
      </c>
      <c r="AG174" s="2">
        <f t="shared" ref="AG174:AG175" si="271">IF($AE174=AF$10,$R174,0)</f>
        <v>0</v>
      </c>
      <c r="AI174" s="24" t="str">
        <f t="shared" si="255"/>
        <v>R</v>
      </c>
      <c r="AJ174" s="2">
        <f t="shared" ref="AJ174:AJ175" si="272">IF($AI174=AJ$10,$I174,0)</f>
        <v>0</v>
      </c>
      <c r="AK174" s="2">
        <f t="shared" ref="AK174:AK175" si="273">IF($AI174=AJ$10,$R174,0)</f>
        <v>0</v>
      </c>
    </row>
    <row r="175" spans="2:37">
      <c r="C175" t="s">
        <v>156</v>
      </c>
      <c r="I175" s="2">
        <v>1</v>
      </c>
      <c r="K175" s="28" t="s">
        <v>56</v>
      </c>
      <c r="L175" s="2">
        <v>100000</v>
      </c>
      <c r="N175" s="2">
        <f t="shared" si="262"/>
        <v>100000</v>
      </c>
      <c r="P175" s="60"/>
      <c r="R175" s="19">
        <f t="shared" si="263"/>
        <v>100000</v>
      </c>
      <c r="W175" s="28" t="str">
        <f t="shared" si="264"/>
        <v>U</v>
      </c>
      <c r="X175" s="2">
        <f t="shared" si="265"/>
        <v>0</v>
      </c>
      <c r="Y175" s="2">
        <f t="shared" si="266"/>
        <v>0</v>
      </c>
      <c r="AA175" s="28" t="str">
        <f t="shared" si="267"/>
        <v>U</v>
      </c>
      <c r="AB175" s="2">
        <f t="shared" si="268"/>
        <v>0</v>
      </c>
      <c r="AC175" s="2">
        <f t="shared" si="269"/>
        <v>0</v>
      </c>
      <c r="AE175" s="24" t="str">
        <f t="shared" si="254"/>
        <v>U</v>
      </c>
      <c r="AF175" s="2">
        <f t="shared" si="270"/>
        <v>1</v>
      </c>
      <c r="AG175" s="2">
        <f t="shared" si="271"/>
        <v>100000</v>
      </c>
      <c r="AI175" s="24" t="str">
        <f t="shared" si="255"/>
        <v>U</v>
      </c>
      <c r="AJ175" s="2">
        <f t="shared" si="272"/>
        <v>0</v>
      </c>
      <c r="AK175" s="2">
        <f t="shared" si="273"/>
        <v>0</v>
      </c>
    </row>
    <row r="176" spans="2:37" ht="4.5" customHeight="1">
      <c r="N176" s="6"/>
      <c r="P176" s="60"/>
      <c r="R176" s="6"/>
      <c r="X176" s="6"/>
      <c r="Y176" s="6"/>
      <c r="AB176" s="6"/>
      <c r="AC176" s="6"/>
      <c r="AF176" s="6"/>
      <c r="AG176" s="6"/>
      <c r="AJ176" s="6"/>
      <c r="AK176" s="6"/>
    </row>
    <row r="177" spans="2:37">
      <c r="B177" t="s">
        <v>112</v>
      </c>
      <c r="N177" s="2">
        <f>SUM(N169:N175)</f>
        <v>766500</v>
      </c>
      <c r="R177" s="2">
        <f>SUM(R169:R175)</f>
        <v>766500</v>
      </c>
      <c r="Y177" s="2">
        <f>SUM(Y169:Y175)</f>
        <v>488500</v>
      </c>
      <c r="AC177" s="2">
        <f>SUM(AC169:AC175)</f>
        <v>178000</v>
      </c>
      <c r="AG177" s="2">
        <f>SUM(AG169:AG175)</f>
        <v>100000</v>
      </c>
      <c r="AK177" s="2">
        <f>SUM(AK169:AK175)</f>
        <v>0</v>
      </c>
    </row>
    <row r="178" spans="2:37" ht="5.25" customHeight="1">
      <c r="N178" s="2"/>
      <c r="R178" s="19"/>
    </row>
    <row r="179" spans="2:37">
      <c r="B179" s="1" t="s">
        <v>113</v>
      </c>
      <c r="N179" s="2">
        <f>N177+N163</f>
        <v>56575938.356164388</v>
      </c>
      <c r="R179" s="19">
        <f>R177+R159</f>
        <v>56575938.356164329</v>
      </c>
      <c r="X179" s="3">
        <f>X163</f>
        <v>110128.76712328767</v>
      </c>
      <c r="Y179" s="4">
        <f>Y177+Y163</f>
        <v>28729523.848583993</v>
      </c>
      <c r="AB179" s="3">
        <f>AB163</f>
        <v>73643.835616438359</v>
      </c>
      <c r="AC179" s="4">
        <f>AC177+AC163</f>
        <v>16198887.173170585</v>
      </c>
      <c r="AF179" s="3">
        <f>AF163</f>
        <v>48095.890410958906</v>
      </c>
      <c r="AG179" s="4">
        <f>AG177+AG163</f>
        <v>9873230.8993679117</v>
      </c>
      <c r="AJ179" s="3">
        <f>AJ163</f>
        <v>7972.6027397260277</v>
      </c>
      <c r="AK179" s="4">
        <f>AK177+AK163</f>
        <v>1774296.4350419044</v>
      </c>
    </row>
    <row r="180" spans="2:37" ht="4.5" customHeight="1">
      <c r="N180" s="2"/>
    </row>
    <row r="181" spans="2:37">
      <c r="C181" t="s">
        <v>51</v>
      </c>
      <c r="N181" s="2"/>
      <c r="Y181" s="2">
        <f>Y179/X179</f>
        <v>260.87210997669371</v>
      </c>
      <c r="AC181" s="2">
        <f>AC179/AB179</f>
        <v>219.96256764163925</v>
      </c>
      <c r="AG181" s="2">
        <f>AG179/AF179</f>
        <v>205.28221465504345</v>
      </c>
      <c r="AK181" s="2">
        <f>AK179/AJ179</f>
        <v>222.54920920628697</v>
      </c>
    </row>
    <row r="182" spans="2:37">
      <c r="N182" s="2"/>
    </row>
    <row r="183" spans="2:37">
      <c r="B183" s="10"/>
      <c r="C183" s="10" t="s">
        <v>39</v>
      </c>
      <c r="D183" s="11"/>
      <c r="E183" s="11"/>
      <c r="F183" s="11"/>
      <c r="G183" s="12"/>
      <c r="H183" s="13"/>
      <c r="I183" s="17" t="s">
        <v>109</v>
      </c>
      <c r="J183" s="53"/>
      <c r="K183" s="15" t="s">
        <v>118</v>
      </c>
      <c r="L183" s="16" t="s">
        <v>120</v>
      </c>
      <c r="M183" s="16"/>
      <c r="N183" s="18" t="s">
        <v>147</v>
      </c>
      <c r="O183" s="49"/>
      <c r="P183" s="61" t="s">
        <v>44</v>
      </c>
      <c r="Q183" s="49"/>
      <c r="R183" s="62" t="s">
        <v>148</v>
      </c>
    </row>
    <row r="184" spans="2:37" ht="5.25" customHeight="1">
      <c r="B184" s="5"/>
      <c r="C184" s="5"/>
      <c r="D184" s="5"/>
      <c r="E184" s="5"/>
      <c r="F184" s="41"/>
    </row>
    <row r="185" spans="2:37">
      <c r="C185" t="s">
        <v>36</v>
      </c>
      <c r="D185" s="2"/>
      <c r="E185" s="2"/>
      <c r="F185" s="2"/>
      <c r="I185" s="2">
        <v>30000</v>
      </c>
      <c r="J185" t="s">
        <v>40</v>
      </c>
      <c r="K185" s="28" t="s">
        <v>53</v>
      </c>
      <c r="L185" s="2">
        <v>20</v>
      </c>
      <c r="N185" s="2">
        <f>L185*I185</f>
        <v>600000</v>
      </c>
      <c r="P185" s="60"/>
      <c r="R185" s="19">
        <f>N185</f>
        <v>600000</v>
      </c>
      <c r="W185" s="28" t="str">
        <f t="shared" ref="W185:W192" si="274">K185</f>
        <v>B</v>
      </c>
      <c r="X185" s="2">
        <f t="shared" ref="X185:X192" si="275">IF($W185=X$10,$I185,0)</f>
        <v>30000</v>
      </c>
      <c r="Y185" s="2">
        <f>IF($W185=X$10,$N185,0)</f>
        <v>600000</v>
      </c>
      <c r="AA185" s="28" t="str">
        <f t="shared" ref="AA185:AA192" si="276">K185</f>
        <v>B</v>
      </c>
      <c r="AB185" s="2">
        <f t="shared" ref="AB185:AB192" si="277">IF($AA185=AB$10,$I185,0)</f>
        <v>0</v>
      </c>
      <c r="AC185" s="2">
        <f>IF($AA185=AB$10,$N185,0)</f>
        <v>0</v>
      </c>
      <c r="AE185" s="24" t="str">
        <f t="shared" ref="AE185:AE192" si="278">K185</f>
        <v>B</v>
      </c>
      <c r="AF185" s="2">
        <f t="shared" ref="AF185:AF192" si="279">IF($AE185=AF$10,$I185,0)</f>
        <v>0</v>
      </c>
      <c r="AG185" s="2">
        <f>IF($AE185=AF$10,$N185,0)</f>
        <v>0</v>
      </c>
      <c r="AI185" s="24" t="str">
        <f t="shared" ref="AI185:AI192" si="280">K185</f>
        <v>B</v>
      </c>
      <c r="AJ185" s="2">
        <f t="shared" ref="AJ185:AJ192" si="281">IF($AI185=AJ$10,$I185,0)</f>
        <v>0</v>
      </c>
      <c r="AK185" s="2">
        <f t="shared" ref="AK185:AK192" si="282">IF($AI185=AJ$10,$R185,0)</f>
        <v>0</v>
      </c>
    </row>
    <row r="186" spans="2:37">
      <c r="C186" t="s">
        <v>37</v>
      </c>
      <c r="D186" s="2">
        <v>2</v>
      </c>
      <c r="E186" s="2" t="s">
        <v>42</v>
      </c>
      <c r="F186" s="2"/>
      <c r="I186" s="2">
        <v>14400</v>
      </c>
      <c r="J186" t="s">
        <v>40</v>
      </c>
      <c r="K186" s="28" t="s">
        <v>53</v>
      </c>
      <c r="L186" s="2">
        <v>6.9</v>
      </c>
      <c r="N186" s="2">
        <f t="shared" ref="N186:N192" si="283">L186*I186</f>
        <v>99360</v>
      </c>
      <c r="P186" s="60"/>
      <c r="R186" s="19">
        <f t="shared" ref="R186:R192" si="284">N186</f>
        <v>99360</v>
      </c>
      <c r="W186" s="28" t="str">
        <f t="shared" si="274"/>
        <v>B</v>
      </c>
      <c r="X186" s="2">
        <f t="shared" si="275"/>
        <v>14400</v>
      </c>
      <c r="Y186" s="2">
        <f t="shared" ref="Y186:Y192" si="285">IF($W186=X$10,$R186,0)</f>
        <v>99360</v>
      </c>
      <c r="AA186" s="28" t="str">
        <f t="shared" si="276"/>
        <v>B</v>
      </c>
      <c r="AB186" s="2">
        <f t="shared" si="277"/>
        <v>0</v>
      </c>
      <c r="AC186" s="2">
        <f t="shared" ref="AC186:AC192" si="286">IF($AA186=AB$10,$R186,0)</f>
        <v>0</v>
      </c>
      <c r="AE186" s="24" t="str">
        <f t="shared" si="278"/>
        <v>B</v>
      </c>
      <c r="AF186" s="2">
        <f t="shared" si="279"/>
        <v>0</v>
      </c>
      <c r="AG186" s="2">
        <f t="shared" ref="AG186:AG192" si="287">IF($AE186=AF$10,$R186,0)</f>
        <v>0</v>
      </c>
      <c r="AI186" s="24" t="str">
        <f t="shared" si="280"/>
        <v>B</v>
      </c>
      <c r="AJ186" s="2">
        <f t="shared" si="281"/>
        <v>0</v>
      </c>
      <c r="AK186" s="2">
        <f t="shared" si="282"/>
        <v>0</v>
      </c>
    </row>
    <row r="187" spans="2:37">
      <c r="C187" t="s">
        <v>254</v>
      </c>
      <c r="D187" s="2">
        <v>1</v>
      </c>
      <c r="E187" s="2"/>
      <c r="F187" s="2"/>
      <c r="I187" s="2">
        <v>12000</v>
      </c>
      <c r="J187" t="s">
        <v>40</v>
      </c>
      <c r="K187" s="28" t="s">
        <v>53</v>
      </c>
      <c r="L187" s="2">
        <v>50</v>
      </c>
      <c r="N187" s="2">
        <f t="shared" ref="N187" si="288">L187*I187</f>
        <v>600000</v>
      </c>
      <c r="P187" s="60"/>
      <c r="R187" s="19">
        <f t="shared" ref="R187" si="289">N187</f>
        <v>600000</v>
      </c>
      <c r="W187" s="28" t="str">
        <f t="shared" ref="W187" si="290">K187</f>
        <v>B</v>
      </c>
      <c r="X187" s="2">
        <f t="shared" si="275"/>
        <v>12000</v>
      </c>
      <c r="Y187" s="2">
        <f t="shared" ref="Y187" si="291">IF($W187=X$10,$R187,0)</f>
        <v>600000</v>
      </c>
      <c r="AA187" s="28" t="str">
        <f t="shared" ref="AA187" si="292">K187</f>
        <v>B</v>
      </c>
      <c r="AB187" s="2">
        <f t="shared" si="277"/>
        <v>0</v>
      </c>
      <c r="AC187" s="2">
        <f t="shared" ref="AC187" si="293">IF($AA187=AB$10,$R187,0)</f>
        <v>0</v>
      </c>
      <c r="AE187" s="24" t="str">
        <f t="shared" ref="AE187" si="294">K187</f>
        <v>B</v>
      </c>
      <c r="AF187" s="2">
        <f t="shared" si="279"/>
        <v>0</v>
      </c>
      <c r="AG187" s="2">
        <f t="shared" ref="AG187" si="295">IF($AE187=AF$10,$R187,0)</f>
        <v>0</v>
      </c>
      <c r="AI187" s="24" t="str">
        <f t="shared" ref="AI187" si="296">K187</f>
        <v>B</v>
      </c>
      <c r="AJ187" s="2">
        <f t="shared" si="281"/>
        <v>0</v>
      </c>
      <c r="AK187" s="2">
        <f t="shared" ref="AK187" si="297">IF($AI187=AJ$10,$R187,0)</f>
        <v>0</v>
      </c>
    </row>
    <row r="188" spans="2:37">
      <c r="C188" t="s">
        <v>29</v>
      </c>
      <c r="I188" s="2">
        <v>1</v>
      </c>
      <c r="J188" t="s">
        <v>41</v>
      </c>
      <c r="K188" s="28" t="s">
        <v>53</v>
      </c>
      <c r="L188" s="2">
        <v>225000</v>
      </c>
      <c r="N188" s="2">
        <f t="shared" si="283"/>
        <v>225000</v>
      </c>
      <c r="P188" s="60"/>
      <c r="R188" s="19">
        <f t="shared" si="284"/>
        <v>225000</v>
      </c>
      <c r="W188" s="28" t="str">
        <f t="shared" si="274"/>
        <v>B</v>
      </c>
      <c r="X188" s="2">
        <f t="shared" si="275"/>
        <v>1</v>
      </c>
      <c r="Y188" s="2">
        <f t="shared" si="285"/>
        <v>225000</v>
      </c>
      <c r="AA188" s="28" t="str">
        <f t="shared" si="276"/>
        <v>B</v>
      </c>
      <c r="AB188" s="2">
        <f t="shared" si="277"/>
        <v>0</v>
      </c>
      <c r="AC188" s="2">
        <f t="shared" si="286"/>
        <v>0</v>
      </c>
      <c r="AE188" s="24" t="str">
        <f t="shared" si="278"/>
        <v>B</v>
      </c>
      <c r="AF188" s="2">
        <f t="shared" si="279"/>
        <v>0</v>
      </c>
      <c r="AG188" s="2">
        <f t="shared" si="287"/>
        <v>0</v>
      </c>
      <c r="AI188" s="24" t="str">
        <f t="shared" si="280"/>
        <v>B</v>
      </c>
      <c r="AJ188" s="2">
        <f t="shared" si="281"/>
        <v>0</v>
      </c>
      <c r="AK188" s="2">
        <f t="shared" si="282"/>
        <v>0</v>
      </c>
    </row>
    <row r="189" spans="2:37">
      <c r="C189" t="s">
        <v>30</v>
      </c>
      <c r="I189" s="2">
        <v>1</v>
      </c>
      <c r="J189" t="s">
        <v>41</v>
      </c>
      <c r="K189" s="28" t="s">
        <v>53</v>
      </c>
      <c r="L189" s="2">
        <v>600000</v>
      </c>
      <c r="N189" s="2">
        <f t="shared" si="283"/>
        <v>600000</v>
      </c>
      <c r="P189" s="60"/>
      <c r="R189" s="19">
        <f t="shared" si="284"/>
        <v>600000</v>
      </c>
      <c r="W189" s="28" t="str">
        <f t="shared" si="274"/>
        <v>B</v>
      </c>
      <c r="X189" s="2">
        <f t="shared" si="275"/>
        <v>1</v>
      </c>
      <c r="Y189" s="2">
        <f t="shared" si="285"/>
        <v>600000</v>
      </c>
      <c r="AA189" s="28" t="str">
        <f t="shared" si="276"/>
        <v>B</v>
      </c>
      <c r="AB189" s="2">
        <f t="shared" si="277"/>
        <v>0</v>
      </c>
      <c r="AC189" s="2">
        <f t="shared" si="286"/>
        <v>0</v>
      </c>
      <c r="AE189" s="24" t="str">
        <f t="shared" si="278"/>
        <v>B</v>
      </c>
      <c r="AF189" s="2">
        <f t="shared" si="279"/>
        <v>0</v>
      </c>
      <c r="AG189" s="2">
        <f t="shared" si="287"/>
        <v>0</v>
      </c>
      <c r="AI189" s="24" t="str">
        <f t="shared" si="280"/>
        <v>B</v>
      </c>
      <c r="AJ189" s="2">
        <f t="shared" si="281"/>
        <v>0</v>
      </c>
      <c r="AK189" s="2">
        <f t="shared" si="282"/>
        <v>0</v>
      </c>
    </row>
    <row r="190" spans="2:37">
      <c r="C190" t="s">
        <v>32</v>
      </c>
      <c r="I190" s="2">
        <v>27</v>
      </c>
      <c r="J190" t="s">
        <v>41</v>
      </c>
      <c r="K190" s="28" t="s">
        <v>53</v>
      </c>
      <c r="L190" s="2">
        <v>5000</v>
      </c>
      <c r="N190" s="2">
        <f t="shared" si="283"/>
        <v>135000</v>
      </c>
      <c r="P190" s="60"/>
      <c r="R190" s="19">
        <f t="shared" si="284"/>
        <v>135000</v>
      </c>
      <c r="W190" s="28" t="str">
        <f t="shared" si="274"/>
        <v>B</v>
      </c>
      <c r="X190" s="2">
        <f t="shared" si="275"/>
        <v>27</v>
      </c>
      <c r="Y190" s="2">
        <f t="shared" si="285"/>
        <v>135000</v>
      </c>
      <c r="AA190" s="28" t="str">
        <f t="shared" si="276"/>
        <v>B</v>
      </c>
      <c r="AB190" s="2">
        <f t="shared" si="277"/>
        <v>0</v>
      </c>
      <c r="AC190" s="2">
        <f t="shared" si="286"/>
        <v>0</v>
      </c>
      <c r="AE190" s="24" t="str">
        <f t="shared" si="278"/>
        <v>B</v>
      </c>
      <c r="AF190" s="2">
        <f t="shared" si="279"/>
        <v>0</v>
      </c>
      <c r="AG190" s="2">
        <f t="shared" si="287"/>
        <v>0</v>
      </c>
      <c r="AI190" s="24" t="str">
        <f t="shared" si="280"/>
        <v>B</v>
      </c>
      <c r="AJ190" s="2">
        <f t="shared" si="281"/>
        <v>0</v>
      </c>
      <c r="AK190" s="2">
        <f t="shared" si="282"/>
        <v>0</v>
      </c>
    </row>
    <row r="191" spans="2:37">
      <c r="C191" t="s">
        <v>114</v>
      </c>
      <c r="I191" s="2">
        <v>10000</v>
      </c>
      <c r="J191" t="s">
        <v>40</v>
      </c>
      <c r="K191" s="28" t="s">
        <v>55</v>
      </c>
      <c r="L191" s="2">
        <v>25</v>
      </c>
      <c r="N191" s="2">
        <f t="shared" si="283"/>
        <v>250000</v>
      </c>
      <c r="P191" s="60"/>
      <c r="R191" s="19">
        <f t="shared" si="284"/>
        <v>250000</v>
      </c>
      <c r="W191" s="28" t="str">
        <f t="shared" si="274"/>
        <v>R</v>
      </c>
      <c r="X191" s="2">
        <f t="shared" si="275"/>
        <v>0</v>
      </c>
      <c r="Y191" s="2">
        <f t="shared" si="285"/>
        <v>0</v>
      </c>
      <c r="AA191" s="28" t="str">
        <f t="shared" si="276"/>
        <v>R</v>
      </c>
      <c r="AB191" s="2">
        <f t="shared" si="277"/>
        <v>10000</v>
      </c>
      <c r="AC191" s="2">
        <f t="shared" si="286"/>
        <v>250000</v>
      </c>
      <c r="AE191" s="24" t="str">
        <f t="shared" si="278"/>
        <v>R</v>
      </c>
      <c r="AF191" s="2">
        <f t="shared" si="279"/>
        <v>0</v>
      </c>
      <c r="AG191" s="2">
        <f t="shared" si="287"/>
        <v>0</v>
      </c>
      <c r="AI191" s="24" t="str">
        <f t="shared" si="280"/>
        <v>R</v>
      </c>
      <c r="AJ191" s="2">
        <f t="shared" si="281"/>
        <v>0</v>
      </c>
      <c r="AK191" s="2">
        <f t="shared" si="282"/>
        <v>0</v>
      </c>
    </row>
    <row r="192" spans="2:37">
      <c r="C192" t="s">
        <v>115</v>
      </c>
      <c r="I192" s="2">
        <v>10000</v>
      </c>
      <c r="J192" t="s">
        <v>40</v>
      </c>
      <c r="K192" s="28" t="s">
        <v>56</v>
      </c>
      <c r="L192" s="2">
        <v>25</v>
      </c>
      <c r="N192" s="2">
        <f t="shared" si="283"/>
        <v>250000</v>
      </c>
      <c r="P192" s="60"/>
      <c r="R192" s="19">
        <f t="shared" si="284"/>
        <v>250000</v>
      </c>
      <c r="W192" s="28" t="str">
        <f t="shared" si="274"/>
        <v>U</v>
      </c>
      <c r="X192" s="2">
        <f t="shared" si="275"/>
        <v>0</v>
      </c>
      <c r="Y192" s="2">
        <f t="shared" si="285"/>
        <v>0</v>
      </c>
      <c r="AA192" s="28" t="str">
        <f t="shared" si="276"/>
        <v>U</v>
      </c>
      <c r="AB192" s="2">
        <f t="shared" si="277"/>
        <v>0</v>
      </c>
      <c r="AC192" s="2">
        <f t="shared" si="286"/>
        <v>0</v>
      </c>
      <c r="AE192" s="24" t="str">
        <f t="shared" si="278"/>
        <v>U</v>
      </c>
      <c r="AF192" s="2">
        <f t="shared" si="279"/>
        <v>10000</v>
      </c>
      <c r="AG192" s="2">
        <f t="shared" si="287"/>
        <v>250000</v>
      </c>
      <c r="AI192" s="24" t="str">
        <f t="shared" si="280"/>
        <v>U</v>
      </c>
      <c r="AJ192" s="2">
        <f t="shared" si="281"/>
        <v>0</v>
      </c>
      <c r="AK192" s="2">
        <f t="shared" si="282"/>
        <v>0</v>
      </c>
    </row>
    <row r="193" spans="2:40" ht="5.25" customHeight="1">
      <c r="N193" s="6"/>
      <c r="R193" s="6"/>
      <c r="X193" s="24"/>
      <c r="Y193" s="36"/>
      <c r="Z193" s="24"/>
      <c r="AB193" s="24"/>
      <c r="AC193" s="36"/>
      <c r="AD193" s="24"/>
      <c r="AF193" s="24"/>
      <c r="AG193" s="36"/>
      <c r="AH193" s="24"/>
      <c r="AI193" s="24"/>
      <c r="AJ193" s="24"/>
      <c r="AK193" s="36"/>
      <c r="AL193" s="24"/>
      <c r="AM193" s="24"/>
      <c r="AN193" s="24"/>
    </row>
    <row r="194" spans="2:40">
      <c r="B194" t="s">
        <v>24</v>
      </c>
      <c r="L194" s="9"/>
      <c r="N194" s="2">
        <f>SUM(N185:N192)</f>
        <v>2759360</v>
      </c>
      <c r="R194" s="2">
        <f>SUM(R185:R192)</f>
        <v>2759360</v>
      </c>
      <c r="X194" s="24"/>
      <c r="Y194" s="27">
        <f>SUM(Y185:Y192)</f>
        <v>2259360</v>
      </c>
      <c r="Z194" s="24"/>
      <c r="AB194" s="24"/>
      <c r="AC194" s="27">
        <f>SUM(AC185:AC192)</f>
        <v>250000</v>
      </c>
      <c r="AD194" s="24"/>
      <c r="AF194" s="24"/>
      <c r="AG194" s="27">
        <f>SUM(AG185:AG192)</f>
        <v>250000</v>
      </c>
      <c r="AH194" s="24"/>
      <c r="AI194" s="24"/>
      <c r="AJ194" s="24"/>
      <c r="AK194" s="27">
        <f>SUM(AK185:AK192)</f>
        <v>0</v>
      </c>
      <c r="AL194" s="24"/>
      <c r="AM194" s="24"/>
      <c r="AN194" s="24"/>
    </row>
    <row r="195" spans="2:40" ht="5.25" customHeight="1">
      <c r="R195" s="2"/>
      <c r="X195" s="24"/>
      <c r="Y195" s="24"/>
      <c r="Z195" s="24"/>
      <c r="AB195" s="24"/>
      <c r="AC195" s="24"/>
      <c r="AD195" s="24"/>
      <c r="AF195" s="24"/>
      <c r="AG195" s="24"/>
      <c r="AH195" s="24"/>
      <c r="AI195" s="24"/>
      <c r="AJ195" s="24"/>
      <c r="AK195" s="24"/>
      <c r="AL195" s="24"/>
      <c r="AM195" s="24"/>
      <c r="AN195" s="24"/>
    </row>
    <row r="196" spans="2:40">
      <c r="B196" s="1" t="s">
        <v>33</v>
      </c>
      <c r="C196" s="1"/>
      <c r="D196" s="1"/>
      <c r="E196" s="1"/>
      <c r="G196" s="3"/>
      <c r="H196" s="3"/>
      <c r="I196" s="3"/>
      <c r="J196" s="1"/>
      <c r="L196" s="3"/>
      <c r="M196" s="1"/>
      <c r="R196" s="3">
        <f>R179+R194</f>
        <v>59335298.356164329</v>
      </c>
      <c r="X196" s="24"/>
      <c r="Y196" s="2">
        <f>Y179+Y194</f>
        <v>30988883.848583993</v>
      </c>
      <c r="Z196" s="24"/>
      <c r="AB196" s="24"/>
      <c r="AC196" s="2">
        <f>AC179+AC194</f>
        <v>16448887.173170585</v>
      </c>
      <c r="AD196" s="24"/>
      <c r="AF196" s="24"/>
      <c r="AG196" s="2">
        <f>AG179+AG194</f>
        <v>10123230.899367912</v>
      </c>
      <c r="AH196" s="24"/>
      <c r="AI196" s="24"/>
      <c r="AJ196" s="24"/>
      <c r="AK196" s="2">
        <f>AK179+AK194</f>
        <v>1774296.4350419044</v>
      </c>
      <c r="AL196" s="24"/>
      <c r="AM196" s="24"/>
      <c r="AN196" s="24"/>
    </row>
    <row r="197" spans="2:40" ht="5.25" customHeight="1">
      <c r="R197" s="6"/>
      <c r="X197" s="24"/>
      <c r="Y197" s="24"/>
      <c r="Z197" s="24"/>
      <c r="AB197" s="24"/>
      <c r="AC197" s="24"/>
      <c r="AD197" s="24"/>
      <c r="AF197" s="24"/>
      <c r="AG197" s="24"/>
      <c r="AH197" s="24"/>
      <c r="AI197" s="24"/>
      <c r="AJ197" s="24"/>
      <c r="AK197" s="24"/>
      <c r="AL197" s="24"/>
      <c r="AM197" s="24"/>
      <c r="AN197" s="24"/>
    </row>
    <row r="198" spans="2:40">
      <c r="C198" t="s">
        <v>43</v>
      </c>
      <c r="D198" t="s">
        <v>224</v>
      </c>
      <c r="E198" s="21">
        <v>0.1</v>
      </c>
      <c r="R198" s="2">
        <f>R196*E198</f>
        <v>5933529.8356164331</v>
      </c>
      <c r="X198" s="24"/>
      <c r="Y198" s="2">
        <f>Y196*$E$198</f>
        <v>3098888.3848583996</v>
      </c>
      <c r="Z198" s="24"/>
      <c r="AB198" s="24"/>
      <c r="AC198" s="2">
        <f>AC196*$E$198</f>
        <v>1644888.7173170587</v>
      </c>
      <c r="AD198" s="24"/>
      <c r="AF198" s="24"/>
      <c r="AG198" s="2">
        <f>AG196*$E$198</f>
        <v>1012323.0899367912</v>
      </c>
      <c r="AH198" s="24"/>
      <c r="AI198" s="24"/>
      <c r="AJ198" s="24"/>
      <c r="AK198" s="2">
        <f>AK196*$E$198</f>
        <v>177429.64350419046</v>
      </c>
      <c r="AL198" s="24"/>
      <c r="AM198" s="24"/>
      <c r="AN198" s="24"/>
    </row>
    <row r="199" spans="2:40" ht="5.25" customHeight="1">
      <c r="E199" s="2"/>
      <c r="R199" s="6"/>
      <c r="Y199" s="6"/>
      <c r="AC199" s="6"/>
      <c r="AG199" s="6"/>
      <c r="AK199" s="6"/>
    </row>
    <row r="200" spans="2:40">
      <c r="B200" s="11"/>
      <c r="C200" s="10" t="s">
        <v>116</v>
      </c>
      <c r="D200" s="11"/>
      <c r="E200" s="11"/>
      <c r="F200" s="11"/>
      <c r="G200" s="12"/>
      <c r="H200" s="12"/>
      <c r="I200" s="12"/>
      <c r="J200" s="11"/>
      <c r="K200" s="15"/>
      <c r="L200" s="12"/>
      <c r="M200" s="11"/>
      <c r="N200" s="11"/>
      <c r="O200" s="11"/>
      <c r="P200" s="57"/>
      <c r="Q200" s="11"/>
      <c r="R200" s="54"/>
    </row>
    <row r="201" spans="2:40" ht="6" customHeight="1" thickBot="1">
      <c r="R201" s="19"/>
    </row>
    <row r="202" spans="2:40" ht="15.75" thickBot="1">
      <c r="B202" s="1" t="s">
        <v>235</v>
      </c>
      <c r="L202" s="9"/>
      <c r="R202" s="20">
        <f>R196+R198</f>
        <v>65268828.191780761</v>
      </c>
      <c r="T202" s="66"/>
      <c r="U202" s="66"/>
      <c r="W202" s="28" t="s">
        <v>53</v>
      </c>
      <c r="X202" s="2">
        <f>SUM(X14:X192)</f>
        <v>467213.30136986298</v>
      </c>
      <c r="Y202" s="4">
        <f>Y198+Y196</f>
        <v>34087772.233442396</v>
      </c>
      <c r="AA202" s="28" t="s">
        <v>55</v>
      </c>
      <c r="AB202" s="2">
        <f>SUM(AB14:AB192)</f>
        <v>284693.50684931508</v>
      </c>
      <c r="AC202" s="4">
        <f>AC198+AC196</f>
        <v>18093775.890487645</v>
      </c>
      <c r="AE202" s="24" t="s">
        <v>56</v>
      </c>
      <c r="AF202" s="2">
        <f>SUM(AF14:AF192)</f>
        <v>189398.67123287672</v>
      </c>
      <c r="AG202" s="4">
        <f>AG198+AG196</f>
        <v>11135553.989304703</v>
      </c>
      <c r="AI202" s="24" t="s">
        <v>225</v>
      </c>
      <c r="AJ202" s="2">
        <f>SUM(AJ14:AJ192)</f>
        <v>29737.808219178085</v>
      </c>
      <c r="AK202" s="4">
        <f>AK198+AK196</f>
        <v>1951726.0785460949</v>
      </c>
    </row>
    <row r="203" spans="2:40" ht="4.5" customHeight="1"/>
    <row r="204" spans="2:40">
      <c r="B204" s="1" t="s">
        <v>150</v>
      </c>
      <c r="R204" s="19"/>
    </row>
    <row r="205" spans="2:40">
      <c r="C205" t="s">
        <v>151</v>
      </c>
    </row>
    <row r="206" spans="2:40">
      <c r="C206" t="s">
        <v>152</v>
      </c>
    </row>
    <row r="207" spans="2:40">
      <c r="C207" t="s">
        <v>236</v>
      </c>
    </row>
    <row r="208" spans="2:40">
      <c r="C208" t="s">
        <v>241</v>
      </c>
    </row>
    <row r="209" spans="3:3">
      <c r="C209" t="s">
        <v>237</v>
      </c>
    </row>
    <row r="210" spans="3:3">
      <c r="C210" t="s">
        <v>238</v>
      </c>
    </row>
    <row r="211" spans="3:3">
      <c r="C211" t="s">
        <v>239</v>
      </c>
    </row>
    <row r="212" spans="3:3">
      <c r="C212" t="s">
        <v>242</v>
      </c>
    </row>
    <row r="213" spans="3:3">
      <c r="C213" t="s">
        <v>240</v>
      </c>
    </row>
  </sheetData>
  <conditionalFormatting sqref="K522:K1048576 K202 K1:K199">
    <cfRule type="cellIs" dxfId="9" priority="63" operator="equal">
      <formula>"R"</formula>
    </cfRule>
    <cfRule type="cellIs" dxfId="8" priority="64" operator="equal">
      <formula>"B"</formula>
    </cfRule>
  </conditionalFormatting>
  <conditionalFormatting sqref="W522:W1048576 W202 W1:W199">
    <cfRule type="cellIs" dxfId="7" priority="57" operator="equal">
      <formula>"B"</formula>
    </cfRule>
  </conditionalFormatting>
  <conditionalFormatting sqref="AA522:AA1048576 AA202 AA1:AA199">
    <cfRule type="cellIs" dxfId="6" priority="53" operator="equal">
      <formula>"R"</formula>
    </cfRule>
  </conditionalFormatting>
  <conditionalFormatting sqref="AE136:AE154 AE50:AE64 AE67:AE95 AE98:AE133 AE169:AE175 AE14:AE47">
    <cfRule type="cellIs" dxfId="5" priority="50" operator="equal">
      <formula>"U"</formula>
    </cfRule>
  </conditionalFormatting>
  <conditionalFormatting sqref="AE185:AE192">
    <cfRule type="cellIs" dxfId="4" priority="45" operator="equal">
      <formula>"U"</formula>
    </cfRule>
  </conditionalFormatting>
  <conditionalFormatting sqref="AE202">
    <cfRule type="cellIs" dxfId="3" priority="44" operator="equal">
      <formula>"U"</formula>
    </cfRule>
  </conditionalFormatting>
  <conditionalFormatting sqref="K136:K154 AI50:AI64 K50:K64 K98:K133 AI97:AI133 AI66:AI95 K67:K95 AI169:AI175 K169:K175 AI135:AI154 AI14:AI47 K14:K47">
    <cfRule type="cellIs" dxfId="2" priority="43" operator="equal">
      <formula>"H"</formula>
    </cfRule>
  </conditionalFormatting>
  <conditionalFormatting sqref="AI185:AI192">
    <cfRule type="cellIs" dxfId="1" priority="40" operator="equal">
      <formula>"H"</formula>
    </cfRule>
  </conditionalFormatting>
  <conditionalFormatting sqref="K185:K192">
    <cfRule type="cellIs" dxfId="0" priority="33" operator="equal">
      <formula>"H"</formula>
    </cfRule>
  </conditionalFormatting>
  <pageMargins left="0.25" right="0.25" top="0.75" bottom="0.75" header="0.3" footer="0.3"/>
  <pageSetup paperSize="17" scale="72" fitToHeight="2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RDG IA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RDG</dc:creator>
  <cp:lastModifiedBy>RDG</cp:lastModifiedBy>
  <cp:lastPrinted>2012-02-09T21:33:31Z</cp:lastPrinted>
  <dcterms:created xsi:type="dcterms:W3CDTF">2011-09-19T18:54:02Z</dcterms:created>
  <dcterms:modified xsi:type="dcterms:W3CDTF">2012-02-09T21:33:35Z</dcterms:modified>
</cp:coreProperties>
</file>