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Homer\Desktop\"/>
    </mc:Choice>
  </mc:AlternateContent>
  <xr:revisionPtr revIDLastSave="0" documentId="13_ncr:1_{615607D3-35E7-4E9B-89B7-732D6136FC22}" xr6:coauthVersionLast="47" xr6:coauthVersionMax="47" xr10:uidLastSave="{00000000-0000-0000-0000-000000000000}"/>
  <bookViews>
    <workbookView xWindow="1095" yWindow="105" windowWidth="37305" windowHeight="21495" tabRatio="707" activeTab="2" xr2:uid="{00000000-000D-0000-FFFF-FFFF00000000}"/>
  </bookViews>
  <sheets>
    <sheet name="Names" sheetId="2" r:id="rId1"/>
    <sheet name="quartz1" sheetId="1" r:id="rId2"/>
    <sheet name="NO2 gas" sheetId="9" r:id="rId3"/>
    <sheet name="SO3 gas" sheetId="10" r:id="rId4"/>
    <sheet name="mascagnite" sheetId="11" r:id="rId5"/>
    <sheet name="Mg-nitrate" sheetId="12" r:id="rId6"/>
    <sheet name="Ca-nitrate" sheetId="13" r:id="rId7"/>
    <sheet name="Sr-nitrate" sheetId="14" r:id="rId8"/>
    <sheet name="niter" sheetId="16" r:id="rId9"/>
    <sheet name="soda-niter" sheetId="15" r:id="rId10"/>
    <sheet name="ammonia-niter" sheetId="19" r:id="rId11"/>
    <sheet name="nitrobarite" sheetId="20" r:id="rId12"/>
    <sheet name="dawsonite" sheetId="8" r:id="rId13"/>
    <sheet name="cattierite" sheetId="22" r:id="rId14"/>
    <sheet name="marcasite" sheetId="21" r:id="rId15"/>
    <sheet name="molybdenite" sheetId="23" r:id="rId16"/>
    <sheet name="heazlewoodite" sheetId="24" r:id="rId17"/>
    <sheet name="millerite" sheetId="51" r:id="rId18"/>
    <sheet name="tungstenite" sheetId="25" r:id="rId19"/>
    <sheet name="chalcostibite" sheetId="26" r:id="rId20"/>
    <sheet name="troilite" sheetId="35" r:id="rId21"/>
    <sheet name="wustite" sheetId="30" r:id="rId22"/>
    <sheet name="eskolaite" sheetId="50" r:id="rId23"/>
    <sheet name="pyrolusite" sheetId="31" r:id="rId24"/>
    <sheet name="bixbyite" sheetId="32" r:id="rId25"/>
    <sheet name="hausmannite" sheetId="33" r:id="rId26"/>
    <sheet name="braunite" sheetId="34" r:id="rId27"/>
    <sheet name="molybdite" sheetId="36" r:id="rId28"/>
    <sheet name="litharge" sheetId="37" r:id="rId29"/>
    <sheet name="chromite" sheetId="38" r:id="rId30"/>
    <sheet name="Chromite-Mg" sheetId="39" r:id="rId31"/>
    <sheet name="trevorite" sheetId="40" r:id="rId32"/>
    <sheet name="Al-sulfate" sheetId="41" r:id="rId33"/>
    <sheet name="ferric sulfate" sheetId="42" r:id="rId34"/>
    <sheet name="thenardite" sheetId="43" r:id="rId35"/>
    <sheet name="whitlockite" sheetId="44" r:id="rId36"/>
    <sheet name="apatite-H" sheetId="28" r:id="rId37"/>
    <sheet name="apatite-F" sheetId="29" r:id="rId38"/>
    <sheet name="topaz" sheetId="45" r:id="rId39"/>
    <sheet name="mullite" sheetId="46" r:id="rId40"/>
    <sheet name="quartz template" sheetId="3" r:id="rId41"/>
  </sheets>
  <calcPr calcId="191029"/>
</workbook>
</file>

<file path=xl/calcChain.xml><?xml version="1.0" encoding="utf-8"?>
<calcChain xmlns="http://schemas.openxmlformats.org/spreadsheetml/2006/main">
  <c r="R4" i="2" l="1"/>
  <c r="R6" i="2"/>
  <c r="F10" i="2"/>
  <c r="G10" i="2"/>
  <c r="H10" i="2"/>
  <c r="I10" i="2"/>
  <c r="J10" i="2"/>
  <c r="L10" i="2"/>
  <c r="M10" i="2"/>
  <c r="N10" i="2"/>
  <c r="O10" i="2"/>
  <c r="P10" i="2"/>
  <c r="E3" i="41"/>
  <c r="G5" i="41" s="1"/>
  <c r="F3" i="41"/>
  <c r="G3" i="41"/>
  <c r="F5" i="41" s="1"/>
  <c r="H3" i="41"/>
  <c r="E5" i="41"/>
  <c r="H5" i="41"/>
  <c r="I9" i="41"/>
  <c r="J9" i="41" s="1"/>
  <c r="I10" i="41"/>
  <c r="J10" i="41" s="1"/>
  <c r="D13" i="41"/>
  <c r="E13" i="41"/>
  <c r="G13" i="41"/>
  <c r="H13" i="41"/>
  <c r="I13" i="41"/>
  <c r="D14" i="41"/>
  <c r="E14" i="41" s="1"/>
  <c r="G14" i="41"/>
  <c r="H14" i="41"/>
  <c r="I14" i="41"/>
  <c r="D15" i="41"/>
  <c r="E15" i="41" s="1"/>
  <c r="G15" i="41"/>
  <c r="H15" i="41"/>
  <c r="I15" i="41"/>
  <c r="D16" i="41"/>
  <c r="E16" i="41" s="1"/>
  <c r="G16" i="41"/>
  <c r="H16" i="41"/>
  <c r="I16" i="41"/>
  <c r="D17" i="41"/>
  <c r="E17" i="41" s="1"/>
  <c r="G17" i="41"/>
  <c r="H17" i="41"/>
  <c r="I17" i="41"/>
  <c r="D18" i="41"/>
  <c r="E18" i="41" s="1"/>
  <c r="G18" i="41"/>
  <c r="H18" i="41"/>
  <c r="I18" i="41"/>
  <c r="D19" i="41"/>
  <c r="E19" i="41" s="1"/>
  <c r="G19" i="41"/>
  <c r="H19" i="41"/>
  <c r="I19" i="41"/>
  <c r="D20" i="41"/>
  <c r="E20" i="41" s="1"/>
  <c r="G20" i="41"/>
  <c r="H20" i="41"/>
  <c r="I20" i="41"/>
  <c r="D24" i="41"/>
  <c r="D25" i="41" s="1"/>
  <c r="E24" i="41"/>
  <c r="E25" i="41" s="1"/>
  <c r="F24" i="41"/>
  <c r="F25" i="41" s="1"/>
  <c r="G24" i="41"/>
  <c r="G25" i="41" s="1"/>
  <c r="E3" i="19"/>
  <c r="F3" i="19"/>
  <c r="H5" i="19" s="1"/>
  <c r="G3" i="19"/>
  <c r="F5" i="19" s="1"/>
  <c r="H3" i="19"/>
  <c r="E5" i="19" s="1"/>
  <c r="G5" i="19"/>
  <c r="I9" i="19"/>
  <c r="J9" i="19"/>
  <c r="I10" i="19"/>
  <c r="J10" i="19" s="1"/>
  <c r="E13" i="19"/>
  <c r="G13" i="19"/>
  <c r="H13" i="19"/>
  <c r="I13" i="19"/>
  <c r="E14" i="19"/>
  <c r="G14" i="19"/>
  <c r="H14" i="19"/>
  <c r="I14" i="19"/>
  <c r="E15" i="19"/>
  <c r="G15" i="19"/>
  <c r="H15" i="19"/>
  <c r="I15" i="19"/>
  <c r="E16" i="19"/>
  <c r="G16" i="19"/>
  <c r="H16" i="19"/>
  <c r="I16" i="19"/>
  <c r="D24" i="19"/>
  <c r="D25" i="19" s="1"/>
  <c r="E24" i="19"/>
  <c r="E25" i="19" s="1"/>
  <c r="F24" i="19"/>
  <c r="F25" i="19" s="1"/>
  <c r="G24" i="19"/>
  <c r="G25" i="19"/>
  <c r="E3" i="29"/>
  <c r="G5" i="29" s="1"/>
  <c r="F3" i="29"/>
  <c r="H5" i="29" s="1"/>
  <c r="G3" i="29"/>
  <c r="F5" i="29" s="1"/>
  <c r="H3" i="29"/>
  <c r="E5" i="29" s="1"/>
  <c r="I9" i="29"/>
  <c r="J9" i="29" s="1"/>
  <c r="I10" i="29"/>
  <c r="J10" i="29" s="1"/>
  <c r="D13" i="29"/>
  <c r="E13" i="29" s="1"/>
  <c r="G13" i="29"/>
  <c r="H13" i="29"/>
  <c r="I13" i="29"/>
  <c r="D14" i="29"/>
  <c r="E14" i="29" s="1"/>
  <c r="G14" i="29"/>
  <c r="H14" i="29"/>
  <c r="I14" i="29"/>
  <c r="D15" i="29"/>
  <c r="E15" i="29" s="1"/>
  <c r="G15" i="29"/>
  <c r="H15" i="29"/>
  <c r="I15" i="29"/>
  <c r="D16" i="29"/>
  <c r="E16" i="29"/>
  <c r="G16" i="29"/>
  <c r="H16" i="29"/>
  <c r="I16" i="29"/>
  <c r="D17" i="29"/>
  <c r="E17" i="29" s="1"/>
  <c r="G17" i="29"/>
  <c r="H17" i="29"/>
  <c r="I17" i="29"/>
  <c r="D18" i="29"/>
  <c r="E18" i="29" s="1"/>
  <c r="G18" i="29"/>
  <c r="H18" i="29"/>
  <c r="I18" i="29"/>
  <c r="D19" i="29"/>
  <c r="E19" i="29" s="1"/>
  <c r="G19" i="29"/>
  <c r="H19" i="29"/>
  <c r="I19" i="29"/>
  <c r="D20" i="29"/>
  <c r="E20" i="29"/>
  <c r="G20" i="29"/>
  <c r="H20" i="29"/>
  <c r="I20" i="29"/>
  <c r="D24" i="29"/>
  <c r="E24" i="29"/>
  <c r="E25" i="29" s="1"/>
  <c r="F24" i="29"/>
  <c r="F25" i="29" s="1"/>
  <c r="G24" i="29"/>
  <c r="G25" i="29" s="1"/>
  <c r="D25" i="29"/>
  <c r="J26" i="29" s="1"/>
  <c r="I26" i="29" s="1"/>
  <c r="E3" i="28"/>
  <c r="G5" i="28" s="1"/>
  <c r="F3" i="28"/>
  <c r="H5" i="28" s="1"/>
  <c r="G3" i="28"/>
  <c r="F5" i="28" s="1"/>
  <c r="H3" i="28"/>
  <c r="E5" i="28" s="1"/>
  <c r="I9" i="28"/>
  <c r="J9" i="28"/>
  <c r="I10" i="28"/>
  <c r="J10" i="28"/>
  <c r="D13" i="28"/>
  <c r="E13" i="28" s="1"/>
  <c r="G13" i="28"/>
  <c r="H13" i="28"/>
  <c r="I13" i="28"/>
  <c r="D14" i="28"/>
  <c r="E14" i="28"/>
  <c r="G14" i="28"/>
  <c r="H14" i="28"/>
  <c r="I14" i="28"/>
  <c r="D15" i="28"/>
  <c r="E15" i="28" s="1"/>
  <c r="G15" i="28"/>
  <c r="H15" i="28"/>
  <c r="I15" i="28"/>
  <c r="D16" i="28"/>
  <c r="E16" i="28" s="1"/>
  <c r="G16" i="28"/>
  <c r="H16" i="28"/>
  <c r="I16" i="28"/>
  <c r="D17" i="28"/>
  <c r="E17" i="28" s="1"/>
  <c r="G17" i="28"/>
  <c r="H17" i="28"/>
  <c r="I17" i="28"/>
  <c r="D18" i="28"/>
  <c r="E18" i="28" s="1"/>
  <c r="G18" i="28"/>
  <c r="H18" i="28"/>
  <c r="I18" i="28"/>
  <c r="D19" i="28"/>
  <c r="E19" i="28"/>
  <c r="G19" i="28"/>
  <c r="H19" i="28"/>
  <c r="I19" i="28"/>
  <c r="D20" i="28"/>
  <c r="E20" i="28"/>
  <c r="G20" i="28"/>
  <c r="H20" i="28"/>
  <c r="I20" i="28"/>
  <c r="D24" i="28"/>
  <c r="D25" i="28" s="1"/>
  <c r="E24" i="28"/>
  <c r="F24" i="28"/>
  <c r="F25" i="28" s="1"/>
  <c r="G24" i="28"/>
  <c r="G25" i="28" s="1"/>
  <c r="E25" i="28"/>
  <c r="E3" i="32"/>
  <c r="G5" i="32" s="1"/>
  <c r="F3" i="32"/>
  <c r="H5" i="32" s="1"/>
  <c r="G3" i="32"/>
  <c r="F5" i="32" s="1"/>
  <c r="H3" i="32"/>
  <c r="E5" i="32" s="1"/>
  <c r="I9" i="32"/>
  <c r="J9" i="32" s="1"/>
  <c r="I10" i="32"/>
  <c r="J10" i="32" s="1"/>
  <c r="D13" i="32"/>
  <c r="E13" i="32"/>
  <c r="G13" i="32"/>
  <c r="H13" i="32"/>
  <c r="I13" i="32"/>
  <c r="D14" i="32"/>
  <c r="E14" i="32"/>
  <c r="G14" i="32"/>
  <c r="H14" i="32"/>
  <c r="I14" i="32"/>
  <c r="D15" i="32"/>
  <c r="E15" i="32" s="1"/>
  <c r="G15" i="32"/>
  <c r="H15" i="32"/>
  <c r="I15" i="32"/>
  <c r="D16" i="32"/>
  <c r="E16" i="32" s="1"/>
  <c r="G16" i="32"/>
  <c r="H16" i="32"/>
  <c r="I16" i="32"/>
  <c r="D17" i="32"/>
  <c r="E17" i="32" s="1"/>
  <c r="G17" i="32"/>
  <c r="H17" i="32"/>
  <c r="I17" i="32"/>
  <c r="D18" i="32"/>
  <c r="E18" i="32"/>
  <c r="G18" i="32"/>
  <c r="H18" i="32"/>
  <c r="I18" i="32"/>
  <c r="D19" i="32"/>
  <c r="E19" i="32" s="1"/>
  <c r="G19" i="32"/>
  <c r="H19" i="32"/>
  <c r="I19" i="32"/>
  <c r="D20" i="32"/>
  <c r="E20" i="32" s="1"/>
  <c r="G20" i="32"/>
  <c r="H20" i="32"/>
  <c r="I20" i="32"/>
  <c r="D24" i="32"/>
  <c r="D25" i="32" s="1"/>
  <c r="J29" i="32" s="1"/>
  <c r="I29" i="32" s="1"/>
  <c r="E24" i="32"/>
  <c r="E25" i="32" s="1"/>
  <c r="F24" i="32"/>
  <c r="F25" i="32" s="1"/>
  <c r="G24" i="32"/>
  <c r="G25" i="32" s="1"/>
  <c r="E3" i="34"/>
  <c r="G5" i="34" s="1"/>
  <c r="F3" i="34"/>
  <c r="H5" i="34" s="1"/>
  <c r="G3" i="34"/>
  <c r="F5" i="34" s="1"/>
  <c r="H3" i="34"/>
  <c r="E5" i="34" s="1"/>
  <c r="I9" i="34"/>
  <c r="J9" i="34"/>
  <c r="I10" i="34"/>
  <c r="J10" i="34" s="1"/>
  <c r="D13" i="34"/>
  <c r="E13" i="34" s="1"/>
  <c r="G13" i="34"/>
  <c r="H13" i="34"/>
  <c r="I13" i="34"/>
  <c r="D14" i="34"/>
  <c r="E14" i="34" s="1"/>
  <c r="G14" i="34"/>
  <c r="H14" i="34"/>
  <c r="I14" i="34"/>
  <c r="D15" i="34"/>
  <c r="E15" i="34" s="1"/>
  <c r="G15" i="34"/>
  <c r="H15" i="34"/>
  <c r="I15" i="34"/>
  <c r="D16" i="34"/>
  <c r="E16" i="34" s="1"/>
  <c r="G16" i="34"/>
  <c r="H16" i="34"/>
  <c r="I16" i="34"/>
  <c r="D17" i="34"/>
  <c r="E17" i="34"/>
  <c r="G17" i="34"/>
  <c r="H17" i="34"/>
  <c r="I17" i="34"/>
  <c r="D18" i="34"/>
  <c r="E18" i="34" s="1"/>
  <c r="G18" i="34"/>
  <c r="H18" i="34"/>
  <c r="I18" i="34"/>
  <c r="D19" i="34"/>
  <c r="E19" i="34"/>
  <c r="G19" i="34"/>
  <c r="H19" i="34"/>
  <c r="I19" i="34"/>
  <c r="D20" i="34"/>
  <c r="E20" i="34"/>
  <c r="G20" i="34"/>
  <c r="H20" i="34"/>
  <c r="I20" i="34"/>
  <c r="D24" i="34"/>
  <c r="D25" i="34" s="1"/>
  <c r="E24" i="34"/>
  <c r="E25" i="34" s="1"/>
  <c r="F24" i="34"/>
  <c r="F25" i="34" s="1"/>
  <c r="G24" i="34"/>
  <c r="G25" i="34"/>
  <c r="E3" i="13"/>
  <c r="F3" i="13"/>
  <c r="G3" i="13"/>
  <c r="F5" i="13" s="1"/>
  <c r="H3" i="13"/>
  <c r="E5" i="13"/>
  <c r="G5" i="13"/>
  <c r="H5" i="13"/>
  <c r="I9" i="13"/>
  <c r="J9" i="13" s="1"/>
  <c r="I10" i="13"/>
  <c r="J10" i="13" s="1"/>
  <c r="D13" i="13"/>
  <c r="E13" i="13" s="1"/>
  <c r="G13" i="13"/>
  <c r="H13" i="13"/>
  <c r="I13" i="13"/>
  <c r="D14" i="13"/>
  <c r="E14" i="13" s="1"/>
  <c r="G14" i="13"/>
  <c r="H14" i="13"/>
  <c r="I14" i="13"/>
  <c r="D15" i="13"/>
  <c r="E15" i="13" s="1"/>
  <c r="G15" i="13"/>
  <c r="H15" i="13"/>
  <c r="I15" i="13"/>
  <c r="D16" i="13"/>
  <c r="E16" i="13"/>
  <c r="G16" i="13"/>
  <c r="H16" i="13"/>
  <c r="I16" i="13"/>
  <c r="D17" i="13"/>
  <c r="E17" i="13" s="1"/>
  <c r="G17" i="13"/>
  <c r="H17" i="13"/>
  <c r="I17" i="13"/>
  <c r="D18" i="13"/>
  <c r="E18" i="13" s="1"/>
  <c r="G18" i="13"/>
  <c r="H18" i="13"/>
  <c r="I18" i="13"/>
  <c r="D19" i="13"/>
  <c r="E19" i="13" s="1"/>
  <c r="G19" i="13"/>
  <c r="H19" i="13"/>
  <c r="I19" i="13"/>
  <c r="D20" i="13"/>
  <c r="E20" i="13" s="1"/>
  <c r="G20" i="13"/>
  <c r="H20" i="13"/>
  <c r="I20" i="13"/>
  <c r="D24" i="13"/>
  <c r="E24" i="13"/>
  <c r="E25" i="13" s="1"/>
  <c r="F24" i="13"/>
  <c r="F25" i="13" s="1"/>
  <c r="G24" i="13"/>
  <c r="G25" i="13" s="1"/>
  <c r="D25" i="13"/>
  <c r="J26" i="13" s="1"/>
  <c r="I26" i="13" s="1"/>
  <c r="E3" i="22"/>
  <c r="G5" i="22" s="1"/>
  <c r="F3" i="22"/>
  <c r="H5" i="22" s="1"/>
  <c r="G3" i="22"/>
  <c r="F5" i="22" s="1"/>
  <c r="H3" i="22"/>
  <c r="E5" i="22"/>
  <c r="I9" i="22"/>
  <c r="J9" i="22"/>
  <c r="I10" i="22"/>
  <c r="J10" i="22" s="1"/>
  <c r="D13" i="22"/>
  <c r="E13" i="22" s="1"/>
  <c r="G13" i="22"/>
  <c r="H13" i="22"/>
  <c r="I13" i="22"/>
  <c r="D14" i="22"/>
  <c r="E14" i="22" s="1"/>
  <c r="G14" i="22"/>
  <c r="H14" i="22"/>
  <c r="I14" i="22"/>
  <c r="D15" i="22"/>
  <c r="E15" i="22" s="1"/>
  <c r="G15" i="22"/>
  <c r="H15" i="22"/>
  <c r="I15" i="22"/>
  <c r="D16" i="22"/>
  <c r="E16" i="22"/>
  <c r="G16" i="22"/>
  <c r="H16" i="22"/>
  <c r="I16" i="22"/>
  <c r="D17" i="22"/>
  <c r="E17" i="22" s="1"/>
  <c r="G17" i="22"/>
  <c r="H17" i="22"/>
  <c r="I17" i="22"/>
  <c r="D18" i="22"/>
  <c r="E18" i="22" s="1"/>
  <c r="G18" i="22"/>
  <c r="H18" i="22"/>
  <c r="I18" i="22"/>
  <c r="D19" i="22"/>
  <c r="E19" i="22" s="1"/>
  <c r="G19" i="22"/>
  <c r="H19" i="22"/>
  <c r="I19" i="22"/>
  <c r="D20" i="22"/>
  <c r="E20" i="22" s="1"/>
  <c r="G20" i="22"/>
  <c r="H20" i="22"/>
  <c r="I20" i="22"/>
  <c r="D24" i="22"/>
  <c r="D25" i="22" s="1"/>
  <c r="J27" i="22" s="1"/>
  <c r="I27" i="22" s="1"/>
  <c r="E24" i="22"/>
  <c r="E25" i="22" s="1"/>
  <c r="F24" i="22"/>
  <c r="F25" i="22" s="1"/>
  <c r="G24" i="22"/>
  <c r="G25" i="22"/>
  <c r="E3" i="26"/>
  <c r="G5" i="26" s="1"/>
  <c r="F3" i="26"/>
  <c r="H5" i="26" s="1"/>
  <c r="G3" i="26"/>
  <c r="F5" i="26" s="1"/>
  <c r="H3" i="26"/>
  <c r="E5" i="26" s="1"/>
  <c r="I9" i="26"/>
  <c r="J9" i="26" s="1"/>
  <c r="I10" i="26"/>
  <c r="J10" i="26" s="1"/>
  <c r="D13" i="26"/>
  <c r="E13" i="26" s="1"/>
  <c r="G13" i="26"/>
  <c r="H13" i="26"/>
  <c r="I13" i="26"/>
  <c r="D14" i="26"/>
  <c r="E14" i="26"/>
  <c r="G14" i="26"/>
  <c r="H14" i="26"/>
  <c r="I14" i="26"/>
  <c r="D15" i="26"/>
  <c r="E15" i="26" s="1"/>
  <c r="G15" i="26"/>
  <c r="H15" i="26"/>
  <c r="I15" i="26"/>
  <c r="D16" i="26"/>
  <c r="E16" i="26" s="1"/>
  <c r="G16" i="26"/>
  <c r="H16" i="26"/>
  <c r="I16" i="26"/>
  <c r="D17" i="26"/>
  <c r="E17" i="26" s="1"/>
  <c r="G17" i="26"/>
  <c r="H17" i="26"/>
  <c r="I17" i="26"/>
  <c r="D18" i="26"/>
  <c r="E18" i="26" s="1"/>
  <c r="G18" i="26"/>
  <c r="H18" i="26"/>
  <c r="I18" i="26"/>
  <c r="D19" i="26"/>
  <c r="E19" i="26" s="1"/>
  <c r="G19" i="26"/>
  <c r="H19" i="26"/>
  <c r="I19" i="26"/>
  <c r="D20" i="26"/>
  <c r="E20" i="26"/>
  <c r="G20" i="26"/>
  <c r="H20" i="26"/>
  <c r="I20" i="26"/>
  <c r="D24" i="26"/>
  <c r="E24" i="26"/>
  <c r="E25" i="26" s="1"/>
  <c r="F24" i="26"/>
  <c r="F25" i="26" s="1"/>
  <c r="G24" i="26"/>
  <c r="G25" i="26" s="1"/>
  <c r="D25" i="26"/>
  <c r="E3" i="38"/>
  <c r="F3" i="38"/>
  <c r="H5" i="38" s="1"/>
  <c r="G3" i="38"/>
  <c r="F5" i="38" s="1"/>
  <c r="H3" i="38"/>
  <c r="E5" i="38" s="1"/>
  <c r="G5" i="38"/>
  <c r="I9" i="38"/>
  <c r="J9" i="38"/>
  <c r="I10" i="38"/>
  <c r="J10" i="38"/>
  <c r="D13" i="38"/>
  <c r="E13" i="38" s="1"/>
  <c r="G13" i="38"/>
  <c r="H13" i="38"/>
  <c r="I13" i="38"/>
  <c r="D14" i="38"/>
  <c r="E14" i="38" s="1"/>
  <c r="G14" i="38"/>
  <c r="H14" i="38"/>
  <c r="I14" i="38"/>
  <c r="D15" i="38"/>
  <c r="E15" i="38" s="1"/>
  <c r="G15" i="38"/>
  <c r="H15" i="38"/>
  <c r="I15" i="38"/>
  <c r="D16" i="38"/>
  <c r="E16" i="38" s="1"/>
  <c r="G16" i="38"/>
  <c r="H16" i="38"/>
  <c r="I16" i="38"/>
  <c r="D17" i="38"/>
  <c r="E17" i="38" s="1"/>
  <c r="G17" i="38"/>
  <c r="H17" i="38"/>
  <c r="I17" i="38"/>
  <c r="D18" i="38"/>
  <c r="E18" i="38"/>
  <c r="G18" i="38"/>
  <c r="H18" i="38"/>
  <c r="I18" i="38"/>
  <c r="D19" i="38"/>
  <c r="E19" i="38" s="1"/>
  <c r="G19" i="38"/>
  <c r="H19" i="38"/>
  <c r="I19" i="38"/>
  <c r="D20" i="38"/>
  <c r="E20" i="38"/>
  <c r="G20" i="38"/>
  <c r="H20" i="38"/>
  <c r="I20" i="38"/>
  <c r="D24" i="38"/>
  <c r="D25" i="38" s="1"/>
  <c r="E24" i="38"/>
  <c r="F24" i="38"/>
  <c r="G24" i="38"/>
  <c r="G25" i="38" s="1"/>
  <c r="J27" i="38" s="1"/>
  <c r="I27" i="38" s="1"/>
  <c r="E25" i="38"/>
  <c r="F25" i="38"/>
  <c r="E3" i="39"/>
  <c r="G5" i="39" s="1"/>
  <c r="F3" i="39"/>
  <c r="G3" i="39"/>
  <c r="F5" i="39" s="1"/>
  <c r="H3" i="39"/>
  <c r="E5" i="39"/>
  <c r="H5" i="39"/>
  <c r="I9" i="39"/>
  <c r="J9" i="39" s="1"/>
  <c r="I10" i="39"/>
  <c r="J10" i="39" s="1"/>
  <c r="D13" i="39"/>
  <c r="E13" i="39"/>
  <c r="G13" i="39"/>
  <c r="H13" i="39"/>
  <c r="I13" i="39"/>
  <c r="D14" i="39"/>
  <c r="E14" i="39"/>
  <c r="G14" i="39"/>
  <c r="H14" i="39"/>
  <c r="I14" i="39"/>
  <c r="D15" i="39"/>
  <c r="E15" i="39" s="1"/>
  <c r="G15" i="39"/>
  <c r="H15" i="39"/>
  <c r="I15" i="39"/>
  <c r="D16" i="39"/>
  <c r="E16" i="39"/>
  <c r="G16" i="39"/>
  <c r="H16" i="39"/>
  <c r="I16" i="39"/>
  <c r="D17" i="39"/>
  <c r="E17" i="39" s="1"/>
  <c r="G17" i="39"/>
  <c r="H17" i="39"/>
  <c r="I17" i="39"/>
  <c r="D18" i="39"/>
  <c r="E18" i="39" s="1"/>
  <c r="G18" i="39"/>
  <c r="H18" i="39"/>
  <c r="I18" i="39"/>
  <c r="D19" i="39"/>
  <c r="E19" i="39" s="1"/>
  <c r="G19" i="39"/>
  <c r="H19" i="39"/>
  <c r="I19" i="39"/>
  <c r="D20" i="39"/>
  <c r="E20" i="39"/>
  <c r="G20" i="39"/>
  <c r="H20" i="39"/>
  <c r="I20" i="39"/>
  <c r="D24" i="39"/>
  <c r="E24" i="39"/>
  <c r="E25" i="39" s="1"/>
  <c r="F24" i="39"/>
  <c r="G24" i="39"/>
  <c r="G25" i="39" s="1"/>
  <c r="D25" i="39"/>
  <c r="F25" i="39"/>
  <c r="I2" i="8"/>
  <c r="E3" i="8"/>
  <c r="G5" i="8" s="1"/>
  <c r="F3" i="8"/>
  <c r="H5" i="8" s="1"/>
  <c r="G3" i="8"/>
  <c r="F5" i="8" s="1"/>
  <c r="H3" i="8"/>
  <c r="E5" i="8" s="1"/>
  <c r="I9" i="8"/>
  <c r="J9" i="8" s="1"/>
  <c r="I10" i="8"/>
  <c r="J10" i="8" s="1"/>
  <c r="D13" i="8"/>
  <c r="E13" i="8" s="1"/>
  <c r="G13" i="8"/>
  <c r="H13" i="8"/>
  <c r="I13" i="8"/>
  <c r="D14" i="8"/>
  <c r="E14" i="8" s="1"/>
  <c r="G14" i="8"/>
  <c r="H14" i="8"/>
  <c r="I14" i="8"/>
  <c r="D15" i="8"/>
  <c r="E15" i="8"/>
  <c r="G15" i="8"/>
  <c r="H15" i="8"/>
  <c r="I15" i="8"/>
  <c r="D16" i="8"/>
  <c r="E16" i="8" s="1"/>
  <c r="G16" i="8"/>
  <c r="H16" i="8"/>
  <c r="I16" i="8"/>
  <c r="D17" i="8"/>
  <c r="E17" i="8" s="1"/>
  <c r="G17" i="8"/>
  <c r="H17" i="8"/>
  <c r="I17" i="8"/>
  <c r="D18" i="8"/>
  <c r="E18" i="8" s="1"/>
  <c r="G18" i="8"/>
  <c r="H18" i="8"/>
  <c r="I18" i="8"/>
  <c r="D19" i="8"/>
  <c r="E19" i="8"/>
  <c r="G19" i="8"/>
  <c r="H19" i="8"/>
  <c r="I19" i="8"/>
  <c r="D20" i="8"/>
  <c r="E20" i="8" s="1"/>
  <c r="G20" i="8"/>
  <c r="H20" i="8"/>
  <c r="I20" i="8"/>
  <c r="D24" i="8"/>
  <c r="D25" i="8" s="1"/>
  <c r="E24" i="8"/>
  <c r="E25" i="8" s="1"/>
  <c r="F24" i="8"/>
  <c r="F25" i="8" s="1"/>
  <c r="G24" i="8"/>
  <c r="G25" i="8"/>
  <c r="E3" i="50"/>
  <c r="G5" i="50" s="1"/>
  <c r="F3" i="50"/>
  <c r="H5" i="50" s="1"/>
  <c r="G3" i="50"/>
  <c r="F5" i="50" s="1"/>
  <c r="H3" i="50"/>
  <c r="E5" i="50" s="1"/>
  <c r="I9" i="50"/>
  <c r="J9" i="50" s="1"/>
  <c r="I10" i="50"/>
  <c r="J10" i="50" s="1"/>
  <c r="D13" i="50"/>
  <c r="E13" i="50" s="1"/>
  <c r="G13" i="50"/>
  <c r="H13" i="50"/>
  <c r="I13" i="50"/>
  <c r="D14" i="50"/>
  <c r="E14" i="50" s="1"/>
  <c r="G14" i="50"/>
  <c r="H14" i="50"/>
  <c r="I14" i="50"/>
  <c r="D15" i="50"/>
  <c r="E15" i="50" s="1"/>
  <c r="G15" i="50"/>
  <c r="H15" i="50"/>
  <c r="I15" i="50"/>
  <c r="D16" i="50"/>
  <c r="E16" i="50" s="1"/>
  <c r="G16" i="50"/>
  <c r="H16" i="50"/>
  <c r="I16" i="50"/>
  <c r="D17" i="50"/>
  <c r="E17" i="50" s="1"/>
  <c r="G17" i="50"/>
  <c r="H17" i="50"/>
  <c r="I17" i="50"/>
  <c r="D18" i="50"/>
  <c r="E18" i="50" s="1"/>
  <c r="G18" i="50"/>
  <c r="H18" i="50"/>
  <c r="I18" i="50"/>
  <c r="D19" i="50"/>
  <c r="E19" i="50" s="1"/>
  <c r="G19" i="50"/>
  <c r="H19" i="50"/>
  <c r="I19" i="50"/>
  <c r="D20" i="50"/>
  <c r="E20" i="50" s="1"/>
  <c r="G20" i="50"/>
  <c r="H20" i="50"/>
  <c r="I20" i="50"/>
  <c r="D24" i="50"/>
  <c r="D25" i="50" s="1"/>
  <c r="E24" i="50"/>
  <c r="E25" i="50" s="1"/>
  <c r="J31" i="50" s="1"/>
  <c r="I31" i="50" s="1"/>
  <c r="F24" i="50"/>
  <c r="F25" i="50" s="1"/>
  <c r="G24" i="50"/>
  <c r="G25" i="50" s="1"/>
  <c r="E3" i="42"/>
  <c r="G5" i="42" s="1"/>
  <c r="F3" i="42"/>
  <c r="H5" i="42" s="1"/>
  <c r="G3" i="42"/>
  <c r="F5" i="42" s="1"/>
  <c r="H3" i="42"/>
  <c r="E5" i="42" s="1"/>
  <c r="I9" i="42"/>
  <c r="J9" i="42" s="1"/>
  <c r="I10" i="42"/>
  <c r="J10" i="42" s="1"/>
  <c r="D13" i="42"/>
  <c r="E13" i="42" s="1"/>
  <c r="G13" i="42"/>
  <c r="H13" i="42"/>
  <c r="I13" i="42"/>
  <c r="D14" i="42"/>
  <c r="E14" i="42"/>
  <c r="G14" i="42"/>
  <c r="H14" i="42"/>
  <c r="I14" i="42"/>
  <c r="D15" i="42"/>
  <c r="E15" i="42" s="1"/>
  <c r="G15" i="42"/>
  <c r="H15" i="42"/>
  <c r="I15" i="42"/>
  <c r="D16" i="42"/>
  <c r="E16" i="42" s="1"/>
  <c r="G16" i="42"/>
  <c r="H16" i="42"/>
  <c r="I16" i="42"/>
  <c r="D17" i="42"/>
  <c r="E17" i="42" s="1"/>
  <c r="G17" i="42"/>
  <c r="H17" i="42"/>
  <c r="I17" i="42"/>
  <c r="D18" i="42"/>
  <c r="E18" i="42" s="1"/>
  <c r="G18" i="42"/>
  <c r="H18" i="42"/>
  <c r="I18" i="42"/>
  <c r="D19" i="42"/>
  <c r="E19" i="42" s="1"/>
  <c r="G19" i="42"/>
  <c r="H19" i="42"/>
  <c r="I19" i="42"/>
  <c r="D20" i="42"/>
  <c r="E20" i="42"/>
  <c r="G20" i="42"/>
  <c r="H20" i="42"/>
  <c r="I20" i="42"/>
  <c r="D24" i="42"/>
  <c r="D25" i="42" s="1"/>
  <c r="E24" i="42"/>
  <c r="E25" i="42" s="1"/>
  <c r="F24" i="42"/>
  <c r="F25" i="42" s="1"/>
  <c r="G24" i="42"/>
  <c r="G25" i="42" s="1"/>
  <c r="E3" i="33"/>
  <c r="F3" i="33"/>
  <c r="G3" i="33"/>
  <c r="F5" i="33" s="1"/>
  <c r="H3" i="33"/>
  <c r="E5" i="33" s="1"/>
  <c r="G5" i="33"/>
  <c r="H5" i="33"/>
  <c r="I9" i="33"/>
  <c r="J9" i="33" s="1"/>
  <c r="I10" i="33"/>
  <c r="J10" i="33" s="1"/>
  <c r="D13" i="33"/>
  <c r="E13" i="33" s="1"/>
  <c r="G13" i="33"/>
  <c r="H13" i="33"/>
  <c r="I13" i="33"/>
  <c r="D14" i="33"/>
  <c r="E14" i="33" s="1"/>
  <c r="G14" i="33"/>
  <c r="H14" i="33"/>
  <c r="I14" i="33"/>
  <c r="D15" i="33"/>
  <c r="E15" i="33" s="1"/>
  <c r="G15" i="33"/>
  <c r="H15" i="33"/>
  <c r="I15" i="33"/>
  <c r="D16" i="33"/>
  <c r="E16" i="33"/>
  <c r="G16" i="33"/>
  <c r="H16" i="33"/>
  <c r="I16" i="33"/>
  <c r="D17" i="33"/>
  <c r="E17" i="33"/>
  <c r="G17" i="33"/>
  <c r="H17" i="33"/>
  <c r="I17" i="33"/>
  <c r="D18" i="33"/>
  <c r="E18" i="33" s="1"/>
  <c r="G18" i="33"/>
  <c r="H18" i="33"/>
  <c r="I18" i="33"/>
  <c r="D19" i="33"/>
  <c r="E19" i="33" s="1"/>
  <c r="G19" i="33"/>
  <c r="H19" i="33"/>
  <c r="I19" i="33"/>
  <c r="D20" i="33"/>
  <c r="E20" i="33" s="1"/>
  <c r="G20" i="33"/>
  <c r="H20" i="33"/>
  <c r="I20" i="33"/>
  <c r="D24" i="33"/>
  <c r="D25" i="33" s="1"/>
  <c r="E24" i="33"/>
  <c r="F24" i="33"/>
  <c r="F25" i="33" s="1"/>
  <c r="G24" i="33"/>
  <c r="G25" i="33" s="1"/>
  <c r="J30" i="33" s="1"/>
  <c r="I30" i="33" s="1"/>
  <c r="E25" i="33"/>
  <c r="E3" i="24"/>
  <c r="G5" i="24" s="1"/>
  <c r="F3" i="24"/>
  <c r="H5" i="24" s="1"/>
  <c r="G3" i="24"/>
  <c r="F5" i="24" s="1"/>
  <c r="H3" i="24"/>
  <c r="E5" i="24" s="1"/>
  <c r="I9" i="24"/>
  <c r="J9" i="24" s="1"/>
  <c r="I10" i="24"/>
  <c r="J10" i="24" s="1"/>
  <c r="D13" i="24"/>
  <c r="E13" i="24"/>
  <c r="G13" i="24"/>
  <c r="H13" i="24"/>
  <c r="I13" i="24"/>
  <c r="D14" i="24"/>
  <c r="E14" i="24" s="1"/>
  <c r="G14" i="24"/>
  <c r="H14" i="24"/>
  <c r="I14" i="24"/>
  <c r="D15" i="24"/>
  <c r="E15" i="24" s="1"/>
  <c r="G15" i="24"/>
  <c r="H15" i="24"/>
  <c r="I15" i="24"/>
  <c r="D16" i="24"/>
  <c r="E16" i="24" s="1"/>
  <c r="G16" i="24"/>
  <c r="H16" i="24"/>
  <c r="I16" i="24"/>
  <c r="D17" i="24"/>
  <c r="E17" i="24"/>
  <c r="G17" i="24"/>
  <c r="H17" i="24"/>
  <c r="I17" i="24"/>
  <c r="D18" i="24"/>
  <c r="E18" i="24" s="1"/>
  <c r="G18" i="24"/>
  <c r="H18" i="24"/>
  <c r="I18" i="24"/>
  <c r="D19" i="24"/>
  <c r="E19" i="24" s="1"/>
  <c r="G19" i="24"/>
  <c r="H19" i="24"/>
  <c r="I19" i="24"/>
  <c r="D20" i="24"/>
  <c r="E20" i="24" s="1"/>
  <c r="G20" i="24"/>
  <c r="H20" i="24"/>
  <c r="I20" i="24"/>
  <c r="D21" i="24"/>
  <c r="E21" i="24" s="1"/>
  <c r="G21" i="24"/>
  <c r="H21" i="24"/>
  <c r="I21" i="24"/>
  <c r="D22" i="24"/>
  <c r="E22" i="24"/>
  <c r="G22" i="24"/>
  <c r="H22" i="24"/>
  <c r="I22" i="24"/>
  <c r="D23" i="24"/>
  <c r="E23" i="24" s="1"/>
  <c r="G23" i="24"/>
  <c r="H23" i="24"/>
  <c r="I23" i="24"/>
  <c r="D24" i="24"/>
  <c r="E24" i="24" s="1"/>
  <c r="G24" i="24"/>
  <c r="H24" i="24"/>
  <c r="I24" i="24"/>
  <c r="D25" i="24"/>
  <c r="E25" i="24" s="1"/>
  <c r="G25" i="24"/>
  <c r="H25" i="24"/>
  <c r="I25" i="24"/>
  <c r="D28" i="24"/>
  <c r="D29" i="24" s="1"/>
  <c r="E28" i="24"/>
  <c r="F28" i="24"/>
  <c r="F29" i="24" s="1"/>
  <c r="J35" i="24" s="1"/>
  <c r="I35" i="24" s="1"/>
  <c r="G28" i="24"/>
  <c r="G29" i="24" s="1"/>
  <c r="E29" i="24"/>
  <c r="I2" i="37"/>
  <c r="E3" i="37"/>
  <c r="G5" i="37" s="1"/>
  <c r="F3" i="37"/>
  <c r="G3" i="37"/>
  <c r="F5" i="37" s="1"/>
  <c r="H3" i="37"/>
  <c r="E5" i="37"/>
  <c r="H5" i="37"/>
  <c r="I9" i="37"/>
  <c r="J9" i="37" s="1"/>
  <c r="I10" i="37"/>
  <c r="J10" i="37"/>
  <c r="D13" i="37"/>
  <c r="E13" i="37" s="1"/>
  <c r="G13" i="37"/>
  <c r="H13" i="37"/>
  <c r="I13" i="37"/>
  <c r="D14" i="37"/>
  <c r="E14" i="37" s="1"/>
  <c r="G14" i="37"/>
  <c r="H14" i="37"/>
  <c r="I14" i="37"/>
  <c r="D15" i="37"/>
  <c r="E15" i="37" s="1"/>
  <c r="G15" i="37"/>
  <c r="H15" i="37"/>
  <c r="I15" i="37"/>
  <c r="D16" i="37"/>
  <c r="E16" i="37" s="1"/>
  <c r="G16" i="37"/>
  <c r="H16" i="37"/>
  <c r="I16" i="37"/>
  <c r="D17" i="37"/>
  <c r="E17" i="37" s="1"/>
  <c r="G17" i="37"/>
  <c r="H17" i="37"/>
  <c r="I17" i="37"/>
  <c r="D18" i="37"/>
  <c r="E18" i="37" s="1"/>
  <c r="G18" i="37"/>
  <c r="H18" i="37"/>
  <c r="I18" i="37"/>
  <c r="D19" i="37"/>
  <c r="E19" i="37" s="1"/>
  <c r="G19" i="37"/>
  <c r="H19" i="37"/>
  <c r="I19" i="37"/>
  <c r="D20" i="37"/>
  <c r="E20" i="37" s="1"/>
  <c r="G20" i="37"/>
  <c r="H20" i="37"/>
  <c r="I20" i="37"/>
  <c r="D24" i="37"/>
  <c r="D25" i="37" s="1"/>
  <c r="E24" i="37"/>
  <c r="E25" i="37" s="1"/>
  <c r="F24" i="37"/>
  <c r="G24" i="37"/>
  <c r="G25" i="37" s="1"/>
  <c r="F25" i="37"/>
  <c r="E3" i="21"/>
  <c r="G5" i="21" s="1"/>
  <c r="F3" i="21"/>
  <c r="H5" i="21" s="1"/>
  <c r="G3" i="21"/>
  <c r="F5" i="21" s="1"/>
  <c r="H3" i="21"/>
  <c r="E5" i="21" s="1"/>
  <c r="I9" i="21"/>
  <c r="J9" i="21" s="1"/>
  <c r="I10" i="21"/>
  <c r="J10" i="21" s="1"/>
  <c r="D13" i="21"/>
  <c r="E13" i="21" s="1"/>
  <c r="G13" i="21"/>
  <c r="H13" i="21"/>
  <c r="I13" i="21"/>
  <c r="D14" i="21"/>
  <c r="E14" i="21" s="1"/>
  <c r="G14" i="21"/>
  <c r="H14" i="21"/>
  <c r="I14" i="21"/>
  <c r="D15" i="21"/>
  <c r="E15" i="21" s="1"/>
  <c r="G15" i="21"/>
  <c r="H15" i="21"/>
  <c r="I15" i="21"/>
  <c r="D16" i="21"/>
  <c r="E16" i="21" s="1"/>
  <c r="G16" i="21"/>
  <c r="H16" i="21"/>
  <c r="I16" i="21"/>
  <c r="D17" i="21"/>
  <c r="E17" i="21"/>
  <c r="G17" i="21"/>
  <c r="H17" i="21"/>
  <c r="I17" i="21"/>
  <c r="D18" i="21"/>
  <c r="E18" i="21"/>
  <c r="G18" i="21"/>
  <c r="H18" i="21"/>
  <c r="I18" i="21"/>
  <c r="D24" i="21"/>
  <c r="E24" i="21"/>
  <c r="E25" i="21" s="1"/>
  <c r="F24" i="21"/>
  <c r="G24" i="21"/>
  <c r="D25" i="21"/>
  <c r="J28" i="21" s="1"/>
  <c r="I28" i="21" s="1"/>
  <c r="F25" i="21"/>
  <c r="G25" i="21"/>
  <c r="E3" i="11"/>
  <c r="G5" i="11" s="1"/>
  <c r="F3" i="11"/>
  <c r="H5" i="11" s="1"/>
  <c r="G3" i="11"/>
  <c r="F5" i="11" s="1"/>
  <c r="H3" i="11"/>
  <c r="E5" i="11" s="1"/>
  <c r="I9" i="11"/>
  <c r="J9" i="11" s="1"/>
  <c r="I10" i="11"/>
  <c r="J10" i="11" s="1"/>
  <c r="D13" i="11"/>
  <c r="E13" i="11"/>
  <c r="G13" i="11"/>
  <c r="H13" i="11"/>
  <c r="I13" i="11"/>
  <c r="D14" i="11"/>
  <c r="E14" i="11" s="1"/>
  <c r="G14" i="11"/>
  <c r="H14" i="11"/>
  <c r="I14" i="11"/>
  <c r="D15" i="11"/>
  <c r="E15" i="11" s="1"/>
  <c r="G15" i="11"/>
  <c r="H15" i="11"/>
  <c r="I15" i="11"/>
  <c r="D16" i="11"/>
  <c r="E16" i="11" s="1"/>
  <c r="G16" i="11"/>
  <c r="H16" i="11"/>
  <c r="I16" i="11"/>
  <c r="D17" i="11"/>
  <c r="E17" i="11" s="1"/>
  <c r="G17" i="11"/>
  <c r="H17" i="11"/>
  <c r="I17" i="11"/>
  <c r="D18" i="11"/>
  <c r="E18" i="11" s="1"/>
  <c r="G18" i="11"/>
  <c r="H18" i="11"/>
  <c r="I18" i="11"/>
  <c r="D19" i="11"/>
  <c r="E19" i="11" s="1"/>
  <c r="G19" i="11"/>
  <c r="H19" i="11"/>
  <c r="I19" i="11"/>
  <c r="D20" i="11"/>
  <c r="E20" i="11" s="1"/>
  <c r="G20" i="11"/>
  <c r="H20" i="11"/>
  <c r="I20" i="11"/>
  <c r="D24" i="11"/>
  <c r="E24" i="11"/>
  <c r="F24" i="11"/>
  <c r="G24" i="11"/>
  <c r="D25" i="11"/>
  <c r="E25" i="11"/>
  <c r="J31" i="11" s="1"/>
  <c r="I31" i="11" s="1"/>
  <c r="F25" i="11"/>
  <c r="G25" i="11"/>
  <c r="E3" i="12"/>
  <c r="G5" i="12" s="1"/>
  <c r="F3" i="12"/>
  <c r="H5" i="12" s="1"/>
  <c r="G3" i="12"/>
  <c r="H3" i="12"/>
  <c r="E5" i="12" s="1"/>
  <c r="F5" i="12"/>
  <c r="I9" i="12"/>
  <c r="J9" i="12" s="1"/>
  <c r="I10" i="12"/>
  <c r="J10" i="12" s="1"/>
  <c r="D13" i="12"/>
  <c r="E13" i="12"/>
  <c r="G13" i="12"/>
  <c r="H13" i="12"/>
  <c r="I13" i="12"/>
  <c r="D14" i="12"/>
  <c r="E14" i="12" s="1"/>
  <c r="G14" i="12"/>
  <c r="H14" i="12"/>
  <c r="I14" i="12"/>
  <c r="D15" i="12"/>
  <c r="E15" i="12" s="1"/>
  <c r="G15" i="12"/>
  <c r="H15" i="12"/>
  <c r="I15" i="12"/>
  <c r="D16" i="12"/>
  <c r="E16" i="12" s="1"/>
  <c r="G16" i="12"/>
  <c r="H16" i="12"/>
  <c r="I16" i="12"/>
  <c r="D17" i="12"/>
  <c r="E17" i="12" s="1"/>
  <c r="G17" i="12"/>
  <c r="H17" i="12"/>
  <c r="I17" i="12"/>
  <c r="D18" i="12"/>
  <c r="E18" i="12" s="1"/>
  <c r="G18" i="12"/>
  <c r="H18" i="12"/>
  <c r="I18" i="12"/>
  <c r="D19" i="12"/>
  <c r="E19" i="12" s="1"/>
  <c r="G19" i="12"/>
  <c r="H19" i="12"/>
  <c r="I19" i="12"/>
  <c r="D20" i="12"/>
  <c r="E20" i="12" s="1"/>
  <c r="G20" i="12"/>
  <c r="H20" i="12"/>
  <c r="I20" i="12"/>
  <c r="D24" i="12"/>
  <c r="D25" i="12" s="1"/>
  <c r="E24" i="12"/>
  <c r="E25" i="12" s="1"/>
  <c r="J25" i="12" s="1"/>
  <c r="I25" i="12" s="1"/>
  <c r="F24" i="12"/>
  <c r="F25" i="12" s="1"/>
  <c r="G24" i="12"/>
  <c r="G25" i="12" s="1"/>
  <c r="E3" i="51"/>
  <c r="G5" i="51" s="1"/>
  <c r="F3" i="51"/>
  <c r="H5" i="51" s="1"/>
  <c r="G3" i="51"/>
  <c r="F5" i="51" s="1"/>
  <c r="H3" i="51"/>
  <c r="E5" i="51" s="1"/>
  <c r="I9" i="51"/>
  <c r="J9" i="51" s="1"/>
  <c r="I10" i="51"/>
  <c r="J10" i="51"/>
  <c r="E13" i="51"/>
  <c r="G13" i="51"/>
  <c r="H13" i="51"/>
  <c r="I13" i="51"/>
  <c r="E14" i="51"/>
  <c r="G14" i="51"/>
  <c r="H14" i="51"/>
  <c r="I14" i="51"/>
  <c r="E15" i="51"/>
  <c r="G15" i="51"/>
  <c r="H15" i="51"/>
  <c r="I15" i="51"/>
  <c r="E16" i="51"/>
  <c r="G16" i="51"/>
  <c r="H16" i="51"/>
  <c r="I16" i="51"/>
  <c r="E17" i="51"/>
  <c r="G17" i="51"/>
  <c r="H17" i="51"/>
  <c r="I17" i="51"/>
  <c r="E18" i="51"/>
  <c r="G18" i="51"/>
  <c r="H18" i="51"/>
  <c r="I18" i="51"/>
  <c r="E19" i="51"/>
  <c r="G19" i="51"/>
  <c r="H19" i="51"/>
  <c r="I19" i="51"/>
  <c r="E20" i="51"/>
  <c r="G20" i="51"/>
  <c r="H20" i="51"/>
  <c r="I20" i="51"/>
  <c r="D24" i="51"/>
  <c r="D25" i="51" s="1"/>
  <c r="E24" i="51"/>
  <c r="E25" i="51" s="1"/>
  <c r="F24" i="51"/>
  <c r="F25" i="51" s="1"/>
  <c r="G24" i="51"/>
  <c r="G25" i="51" s="1"/>
  <c r="E3" i="23"/>
  <c r="G5" i="23" s="1"/>
  <c r="F3" i="23"/>
  <c r="H5" i="23" s="1"/>
  <c r="G3" i="23"/>
  <c r="F5" i="23" s="1"/>
  <c r="H3" i="23"/>
  <c r="E5" i="23" s="1"/>
  <c r="I9" i="23"/>
  <c r="J9" i="23" s="1"/>
  <c r="I10" i="23"/>
  <c r="J10" i="23" s="1"/>
  <c r="D13" i="23"/>
  <c r="E13" i="23" s="1"/>
  <c r="G13" i="23"/>
  <c r="H13" i="23"/>
  <c r="I13" i="23"/>
  <c r="D14" i="23"/>
  <c r="E14" i="23" s="1"/>
  <c r="G14" i="23"/>
  <c r="H14" i="23"/>
  <c r="I14" i="23"/>
  <c r="D15" i="23"/>
  <c r="E15" i="23" s="1"/>
  <c r="G15" i="23"/>
  <c r="H15" i="23"/>
  <c r="I15" i="23"/>
  <c r="D16" i="23"/>
  <c r="E16" i="23" s="1"/>
  <c r="G16" i="23"/>
  <c r="H16" i="23"/>
  <c r="I16" i="23"/>
  <c r="D17" i="23"/>
  <c r="E17" i="23" s="1"/>
  <c r="G17" i="23"/>
  <c r="H17" i="23"/>
  <c r="I17" i="23"/>
  <c r="D18" i="23"/>
  <c r="E18" i="23" s="1"/>
  <c r="G18" i="23"/>
  <c r="H18" i="23"/>
  <c r="I18" i="23"/>
  <c r="D19" i="23"/>
  <c r="E19" i="23" s="1"/>
  <c r="G19" i="23"/>
  <c r="H19" i="23"/>
  <c r="I19" i="23"/>
  <c r="D20" i="23"/>
  <c r="E20" i="23" s="1"/>
  <c r="G20" i="23"/>
  <c r="H20" i="23"/>
  <c r="I20" i="23"/>
  <c r="D21" i="23"/>
  <c r="E21" i="23" s="1"/>
  <c r="G21" i="23"/>
  <c r="H21" i="23"/>
  <c r="I21" i="23"/>
  <c r="D24" i="23"/>
  <c r="D25" i="23" s="1"/>
  <c r="E24" i="23"/>
  <c r="E25" i="23" s="1"/>
  <c r="F24" i="23"/>
  <c r="F25" i="23" s="1"/>
  <c r="G24" i="23"/>
  <c r="G25" i="23"/>
  <c r="E3" i="36"/>
  <c r="G5" i="36" s="1"/>
  <c r="F3" i="36"/>
  <c r="H5" i="36" s="1"/>
  <c r="G3" i="36"/>
  <c r="F5" i="36" s="1"/>
  <c r="H3" i="36"/>
  <c r="E5" i="36" s="1"/>
  <c r="I9" i="36"/>
  <c r="J9" i="36" s="1"/>
  <c r="I10" i="36"/>
  <c r="J10" i="36" s="1"/>
  <c r="D13" i="36"/>
  <c r="E13" i="36" s="1"/>
  <c r="G13" i="36"/>
  <c r="H13" i="36"/>
  <c r="I13" i="36"/>
  <c r="D14" i="36"/>
  <c r="E14" i="36" s="1"/>
  <c r="G14" i="36"/>
  <c r="H14" i="36"/>
  <c r="I14" i="36"/>
  <c r="D15" i="36"/>
  <c r="E15" i="36" s="1"/>
  <c r="G15" i="36"/>
  <c r="H15" i="36"/>
  <c r="I15" i="36"/>
  <c r="D16" i="36"/>
  <c r="E16" i="36" s="1"/>
  <c r="G16" i="36"/>
  <c r="H16" i="36"/>
  <c r="I16" i="36"/>
  <c r="D17" i="36"/>
  <c r="E17" i="36" s="1"/>
  <c r="G17" i="36"/>
  <c r="H17" i="36"/>
  <c r="I17" i="36"/>
  <c r="D18" i="36"/>
  <c r="E18" i="36" s="1"/>
  <c r="G18" i="36"/>
  <c r="H18" i="36"/>
  <c r="I18" i="36"/>
  <c r="D19" i="36"/>
  <c r="E19" i="36" s="1"/>
  <c r="G19" i="36"/>
  <c r="H19" i="36"/>
  <c r="I19" i="36"/>
  <c r="D20" i="36"/>
  <c r="E20" i="36" s="1"/>
  <c r="G20" i="36"/>
  <c r="H20" i="36"/>
  <c r="I20" i="36"/>
  <c r="D24" i="36"/>
  <c r="E24" i="36"/>
  <c r="E25" i="36" s="1"/>
  <c r="J26" i="36" s="1"/>
  <c r="I26" i="36" s="1"/>
  <c r="F24" i="36"/>
  <c r="F25" i="36" s="1"/>
  <c r="G24" i="36"/>
  <c r="G25" i="36" s="1"/>
  <c r="D25" i="36"/>
  <c r="E3" i="46"/>
  <c r="G5" i="46" s="1"/>
  <c r="F3" i="46"/>
  <c r="H5" i="46" s="1"/>
  <c r="G3" i="46"/>
  <c r="F5" i="46" s="1"/>
  <c r="H3" i="46"/>
  <c r="E5" i="46" s="1"/>
  <c r="I9" i="46"/>
  <c r="J9" i="46" s="1"/>
  <c r="I10" i="46"/>
  <c r="J10" i="46" s="1"/>
  <c r="D13" i="46"/>
  <c r="E13" i="46" s="1"/>
  <c r="G13" i="46"/>
  <c r="H13" i="46"/>
  <c r="I13" i="46"/>
  <c r="D14" i="46"/>
  <c r="E14" i="46" s="1"/>
  <c r="G14" i="46"/>
  <c r="H14" i="46"/>
  <c r="I14" i="46"/>
  <c r="D15" i="46"/>
  <c r="E15" i="46" s="1"/>
  <c r="G15" i="46"/>
  <c r="H15" i="46"/>
  <c r="I15" i="46"/>
  <c r="D16" i="46"/>
  <c r="E16" i="46" s="1"/>
  <c r="G16" i="46"/>
  <c r="H16" i="46"/>
  <c r="I16" i="46"/>
  <c r="D17" i="46"/>
  <c r="E17" i="46" s="1"/>
  <c r="G17" i="46"/>
  <c r="H17" i="46"/>
  <c r="I17" i="46"/>
  <c r="D18" i="46"/>
  <c r="E18" i="46" s="1"/>
  <c r="G18" i="46"/>
  <c r="H18" i="46"/>
  <c r="I18" i="46"/>
  <c r="D19" i="46"/>
  <c r="E19" i="46" s="1"/>
  <c r="G19" i="46"/>
  <c r="H19" i="46"/>
  <c r="I19" i="46"/>
  <c r="D20" i="46"/>
  <c r="E20" i="46"/>
  <c r="G20" i="46"/>
  <c r="H20" i="46"/>
  <c r="I20" i="46"/>
  <c r="D24" i="46"/>
  <c r="D25" i="46" s="1"/>
  <c r="E24" i="46"/>
  <c r="E25" i="46" s="1"/>
  <c r="F24" i="46"/>
  <c r="F25" i="46" s="1"/>
  <c r="G24" i="46"/>
  <c r="G25" i="46"/>
  <c r="E3" i="16"/>
  <c r="G5" i="16" s="1"/>
  <c r="F3" i="16"/>
  <c r="H5" i="16" s="1"/>
  <c r="G3" i="16"/>
  <c r="F5" i="16" s="1"/>
  <c r="H3" i="16"/>
  <c r="E5" i="16" s="1"/>
  <c r="I9" i="16"/>
  <c r="J9" i="16" s="1"/>
  <c r="I10" i="16"/>
  <c r="J10" i="16" s="1"/>
  <c r="E13" i="16"/>
  <c r="G13" i="16"/>
  <c r="H13" i="16"/>
  <c r="I13" i="16"/>
  <c r="E14" i="16"/>
  <c r="G14" i="16"/>
  <c r="H14" i="16"/>
  <c r="I14" i="16"/>
  <c r="E15" i="16"/>
  <c r="G15" i="16"/>
  <c r="H15" i="16"/>
  <c r="I15" i="16"/>
  <c r="E16" i="16"/>
  <c r="G16" i="16"/>
  <c r="H16" i="16"/>
  <c r="I16" i="16"/>
  <c r="E17" i="16"/>
  <c r="G17" i="16"/>
  <c r="H17" i="16"/>
  <c r="I17" i="16"/>
  <c r="E18" i="16"/>
  <c r="G18" i="16"/>
  <c r="H18" i="16"/>
  <c r="I18" i="16"/>
  <c r="D24" i="16"/>
  <c r="E24" i="16"/>
  <c r="F24" i="16"/>
  <c r="G24" i="16"/>
  <c r="G25" i="16" s="1"/>
  <c r="D25" i="16"/>
  <c r="E25" i="16"/>
  <c r="F25" i="16"/>
  <c r="I2" i="20"/>
  <c r="E3" i="20"/>
  <c r="G5" i="20" s="1"/>
  <c r="F3" i="20"/>
  <c r="G3" i="20"/>
  <c r="F5" i="20" s="1"/>
  <c r="H3" i="20"/>
  <c r="E5" i="20" s="1"/>
  <c r="H5" i="20"/>
  <c r="I9" i="20"/>
  <c r="J9" i="20" s="1"/>
  <c r="I10" i="20"/>
  <c r="J10" i="20" s="1"/>
  <c r="D13" i="20"/>
  <c r="E13" i="20" s="1"/>
  <c r="G13" i="20"/>
  <c r="H13" i="20"/>
  <c r="I13" i="20"/>
  <c r="D14" i="20"/>
  <c r="E14" i="20" s="1"/>
  <c r="G14" i="20"/>
  <c r="H14" i="20"/>
  <c r="I14" i="20"/>
  <c r="D15" i="20"/>
  <c r="E15" i="20"/>
  <c r="G15" i="20"/>
  <c r="H15" i="20"/>
  <c r="I15" i="20"/>
  <c r="D16" i="20"/>
  <c r="E16" i="20" s="1"/>
  <c r="G16" i="20"/>
  <c r="H16" i="20"/>
  <c r="I16" i="20"/>
  <c r="D17" i="20"/>
  <c r="E17" i="20" s="1"/>
  <c r="G17" i="20"/>
  <c r="H17" i="20"/>
  <c r="I17" i="20"/>
  <c r="D18" i="20"/>
  <c r="E18" i="20" s="1"/>
  <c r="G18" i="20"/>
  <c r="H18" i="20"/>
  <c r="I18" i="20"/>
  <c r="D19" i="20"/>
  <c r="E19" i="20" s="1"/>
  <c r="G19" i="20"/>
  <c r="H19" i="20"/>
  <c r="I19" i="20"/>
  <c r="D20" i="20"/>
  <c r="E20" i="20" s="1"/>
  <c r="G20" i="20"/>
  <c r="H20" i="20"/>
  <c r="I20" i="20"/>
  <c r="D24" i="20"/>
  <c r="D25" i="20" s="1"/>
  <c r="J26" i="20" s="1"/>
  <c r="I26" i="20" s="1"/>
  <c r="E24" i="20"/>
  <c r="F24" i="20"/>
  <c r="F25" i="20" s="1"/>
  <c r="G24" i="20"/>
  <c r="G25" i="20" s="1"/>
  <c r="E25" i="20"/>
  <c r="E3" i="9"/>
  <c r="G5" i="9" s="1"/>
  <c r="F3" i="9"/>
  <c r="H5" i="9" s="1"/>
  <c r="G3" i="9"/>
  <c r="F5" i="9" s="1"/>
  <c r="H3" i="9"/>
  <c r="E5" i="9" s="1"/>
  <c r="I9" i="9"/>
  <c r="J9" i="9"/>
  <c r="I10" i="9"/>
  <c r="J10" i="9" s="1"/>
  <c r="D13" i="9"/>
  <c r="E13" i="9" s="1"/>
  <c r="G13" i="9"/>
  <c r="H13" i="9"/>
  <c r="I13" i="9"/>
  <c r="D14" i="9"/>
  <c r="E14" i="9" s="1"/>
  <c r="G14" i="9"/>
  <c r="H14" i="9"/>
  <c r="I14" i="9"/>
  <c r="D15" i="9"/>
  <c r="E15" i="9" s="1"/>
  <c r="G15" i="9"/>
  <c r="H15" i="9"/>
  <c r="I15" i="9"/>
  <c r="D16" i="9"/>
  <c r="E16" i="9" s="1"/>
  <c r="G16" i="9"/>
  <c r="H16" i="9"/>
  <c r="I16" i="9"/>
  <c r="D17" i="9"/>
  <c r="E17" i="9" s="1"/>
  <c r="G17" i="9"/>
  <c r="H17" i="9"/>
  <c r="I17" i="9"/>
  <c r="D18" i="9"/>
  <c r="E18" i="9" s="1"/>
  <c r="G18" i="9"/>
  <c r="H18" i="9"/>
  <c r="I18" i="9"/>
  <c r="D19" i="9"/>
  <c r="E19" i="9" s="1"/>
  <c r="G19" i="9"/>
  <c r="H19" i="9"/>
  <c r="I19" i="9"/>
  <c r="D20" i="9"/>
  <c r="E20" i="9"/>
  <c r="G20" i="9"/>
  <c r="H20" i="9"/>
  <c r="I20" i="9"/>
  <c r="D24" i="9"/>
  <c r="D25" i="9" s="1"/>
  <c r="E24" i="9"/>
  <c r="E25" i="9" s="1"/>
  <c r="F24" i="9"/>
  <c r="F25" i="9" s="1"/>
  <c r="G24" i="9"/>
  <c r="G25" i="9" s="1"/>
  <c r="E3" i="31"/>
  <c r="G5" i="31" s="1"/>
  <c r="F3" i="31"/>
  <c r="H5" i="31" s="1"/>
  <c r="G3" i="31"/>
  <c r="H3" i="31"/>
  <c r="E5" i="31"/>
  <c r="F5" i="31"/>
  <c r="I9" i="31"/>
  <c r="J9" i="31" s="1"/>
  <c r="I10" i="31"/>
  <c r="J10" i="31" s="1"/>
  <c r="D13" i="31"/>
  <c r="E13" i="31"/>
  <c r="G13" i="31"/>
  <c r="H13" i="31"/>
  <c r="I13" i="31"/>
  <c r="D14" i="31"/>
  <c r="E14" i="31" s="1"/>
  <c r="G14" i="31"/>
  <c r="H14" i="31"/>
  <c r="I14" i="31"/>
  <c r="D15" i="31"/>
  <c r="E15" i="31" s="1"/>
  <c r="G15" i="31"/>
  <c r="H15" i="31"/>
  <c r="I15" i="31"/>
  <c r="D16" i="31"/>
  <c r="E16" i="31" s="1"/>
  <c r="G16" i="31"/>
  <c r="H16" i="31"/>
  <c r="I16" i="31"/>
  <c r="D17" i="31"/>
  <c r="E17" i="31" s="1"/>
  <c r="G17" i="31"/>
  <c r="H17" i="31"/>
  <c r="I17" i="31"/>
  <c r="D18" i="31"/>
  <c r="E18" i="31" s="1"/>
  <c r="G18" i="31"/>
  <c r="H18" i="31"/>
  <c r="I18" i="31"/>
  <c r="D19" i="31"/>
  <c r="E19" i="31" s="1"/>
  <c r="G19" i="31"/>
  <c r="H19" i="31"/>
  <c r="I19" i="31"/>
  <c r="D20" i="31"/>
  <c r="E20" i="31"/>
  <c r="G20" i="31"/>
  <c r="H20" i="31"/>
  <c r="I20" i="31"/>
  <c r="D24" i="31"/>
  <c r="E24" i="31"/>
  <c r="E25" i="31" s="1"/>
  <c r="J29" i="31" s="1"/>
  <c r="I29" i="31" s="1"/>
  <c r="F24" i="31"/>
  <c r="F25" i="31" s="1"/>
  <c r="G24" i="31"/>
  <c r="G25" i="31" s="1"/>
  <c r="D25" i="31"/>
  <c r="E3" i="3"/>
  <c r="G5" i="3" s="1"/>
  <c r="F3" i="3"/>
  <c r="H5" i="3" s="1"/>
  <c r="G3" i="3"/>
  <c r="F5" i="3" s="1"/>
  <c r="H3" i="3"/>
  <c r="E5" i="3" s="1"/>
  <c r="I9" i="3"/>
  <c r="J9" i="3"/>
  <c r="I10" i="3"/>
  <c r="J10" i="3"/>
  <c r="D13" i="3"/>
  <c r="E13" i="3"/>
  <c r="G13" i="3"/>
  <c r="H13" i="3"/>
  <c r="I13" i="3"/>
  <c r="D14" i="3"/>
  <c r="E14" i="3" s="1"/>
  <c r="G14" i="3"/>
  <c r="H14" i="3"/>
  <c r="I14" i="3"/>
  <c r="D15" i="3"/>
  <c r="E15" i="3" s="1"/>
  <c r="G15" i="3"/>
  <c r="H15" i="3"/>
  <c r="I15" i="3"/>
  <c r="D16" i="3"/>
  <c r="E16" i="3"/>
  <c r="G16" i="3"/>
  <c r="H16" i="3"/>
  <c r="I16" i="3"/>
  <c r="D17" i="3"/>
  <c r="E17" i="3"/>
  <c r="G17" i="3"/>
  <c r="H17" i="3"/>
  <c r="I17" i="3"/>
  <c r="D18" i="3"/>
  <c r="E18" i="3" s="1"/>
  <c r="G18" i="3"/>
  <c r="H18" i="3"/>
  <c r="I18" i="3"/>
  <c r="D19" i="3"/>
  <c r="E19" i="3" s="1"/>
  <c r="G19" i="3"/>
  <c r="H19" i="3"/>
  <c r="I19" i="3"/>
  <c r="D20" i="3"/>
  <c r="E20" i="3"/>
  <c r="G20" i="3"/>
  <c r="H20" i="3"/>
  <c r="I20" i="3"/>
  <c r="D24" i="3"/>
  <c r="D25" i="3" s="1"/>
  <c r="E24" i="3"/>
  <c r="E25" i="3" s="1"/>
  <c r="F24" i="3"/>
  <c r="G24" i="3"/>
  <c r="G25" i="3" s="1"/>
  <c r="F25" i="3"/>
  <c r="R3" i="1"/>
  <c r="R5" i="1"/>
  <c r="F8" i="1"/>
  <c r="G8" i="1"/>
  <c r="H8" i="1"/>
  <c r="I8" i="1"/>
  <c r="J8" i="1"/>
  <c r="L8" i="1"/>
  <c r="J21" i="1" s="1"/>
  <c r="F21" i="1" s="1"/>
  <c r="M8" i="1"/>
  <c r="J20" i="1" s="1"/>
  <c r="F20" i="1" s="1"/>
  <c r="N8" i="1"/>
  <c r="O8" i="1"/>
  <c r="P8" i="1"/>
  <c r="R10" i="1"/>
  <c r="L11" i="1"/>
  <c r="M11" i="1"/>
  <c r="N11" i="1"/>
  <c r="O11" i="1"/>
  <c r="H14" i="1"/>
  <c r="D14" i="1" s="1"/>
  <c r="I14" i="1"/>
  <c r="E14" i="1" s="1"/>
  <c r="L14" i="1"/>
  <c r="M14" i="1"/>
  <c r="N14" i="1"/>
  <c r="H15" i="1"/>
  <c r="D15" i="1" s="1"/>
  <c r="I15" i="1"/>
  <c r="E15" i="1" s="1"/>
  <c r="L15" i="1"/>
  <c r="M15" i="1"/>
  <c r="N15" i="1"/>
  <c r="H16" i="1"/>
  <c r="D16" i="1" s="1"/>
  <c r="I16" i="1"/>
  <c r="E16" i="1" s="1"/>
  <c r="L16" i="1"/>
  <c r="M16" i="1"/>
  <c r="N16" i="1"/>
  <c r="D17" i="1"/>
  <c r="H17" i="1"/>
  <c r="I17" i="1"/>
  <c r="E17" i="1" s="1"/>
  <c r="L17" i="1"/>
  <c r="M17" i="1"/>
  <c r="N17" i="1"/>
  <c r="E18" i="1"/>
  <c r="H18" i="1"/>
  <c r="D18" i="1" s="1"/>
  <c r="I18" i="1"/>
  <c r="L18" i="1"/>
  <c r="M18" i="1"/>
  <c r="N18" i="1"/>
  <c r="D19" i="1"/>
  <c r="H19" i="1"/>
  <c r="I19" i="1"/>
  <c r="E19" i="1" s="1"/>
  <c r="L19" i="1"/>
  <c r="M19" i="1"/>
  <c r="N19" i="1"/>
  <c r="H20" i="1"/>
  <c r="D20" i="1" s="1"/>
  <c r="I20" i="1"/>
  <c r="E20" i="1" s="1"/>
  <c r="L20" i="1"/>
  <c r="M20" i="1"/>
  <c r="N20" i="1"/>
  <c r="H21" i="1"/>
  <c r="D21" i="1" s="1"/>
  <c r="I21" i="1"/>
  <c r="E21" i="1" s="1"/>
  <c r="L21" i="1"/>
  <c r="M21" i="1"/>
  <c r="N21" i="1"/>
  <c r="E3" i="10"/>
  <c r="G5" i="10" s="1"/>
  <c r="F3" i="10"/>
  <c r="H5" i="10" s="1"/>
  <c r="G3" i="10"/>
  <c r="F5" i="10" s="1"/>
  <c r="H3" i="10"/>
  <c r="E5" i="10"/>
  <c r="I9" i="10"/>
  <c r="J9" i="10"/>
  <c r="I10" i="10"/>
  <c r="J10" i="10" s="1"/>
  <c r="D13" i="10"/>
  <c r="E13" i="10" s="1"/>
  <c r="G13" i="10"/>
  <c r="H13" i="10"/>
  <c r="I13" i="10"/>
  <c r="D14" i="10"/>
  <c r="E14" i="10" s="1"/>
  <c r="G14" i="10"/>
  <c r="H14" i="10"/>
  <c r="I14" i="10"/>
  <c r="D15" i="10"/>
  <c r="E15" i="10" s="1"/>
  <c r="G15" i="10"/>
  <c r="H15" i="10"/>
  <c r="I15" i="10"/>
  <c r="D16" i="10"/>
  <c r="E16" i="10" s="1"/>
  <c r="G16" i="10"/>
  <c r="H16" i="10"/>
  <c r="I16" i="10"/>
  <c r="D17" i="10"/>
  <c r="E17" i="10"/>
  <c r="G17" i="10"/>
  <c r="H17" i="10"/>
  <c r="I17" i="10"/>
  <c r="D18" i="10"/>
  <c r="E18" i="10" s="1"/>
  <c r="G18" i="10"/>
  <c r="H18" i="10"/>
  <c r="I18" i="10"/>
  <c r="D19" i="10"/>
  <c r="E19" i="10" s="1"/>
  <c r="G19" i="10"/>
  <c r="H19" i="10"/>
  <c r="I19" i="10"/>
  <c r="D20" i="10"/>
  <c r="E20" i="10" s="1"/>
  <c r="G20" i="10"/>
  <c r="H20" i="10"/>
  <c r="I20" i="10"/>
  <c r="D24" i="10"/>
  <c r="D25" i="10" s="1"/>
  <c r="E24" i="10"/>
  <c r="F24" i="10"/>
  <c r="F25" i="10" s="1"/>
  <c r="G24" i="10"/>
  <c r="G25" i="10" s="1"/>
  <c r="E25" i="10"/>
  <c r="E3" i="15"/>
  <c r="G5" i="15" s="1"/>
  <c r="F3" i="15"/>
  <c r="H5" i="15" s="1"/>
  <c r="G3" i="15"/>
  <c r="F5" i="15" s="1"/>
  <c r="H3" i="15"/>
  <c r="E5" i="15"/>
  <c r="I9" i="15"/>
  <c r="J9" i="15" s="1"/>
  <c r="I10" i="15"/>
  <c r="J10" i="15" s="1"/>
  <c r="E13" i="15"/>
  <c r="G13" i="15"/>
  <c r="H13" i="15"/>
  <c r="I13" i="15"/>
  <c r="E14" i="15"/>
  <c r="G14" i="15"/>
  <c r="H14" i="15"/>
  <c r="I14" i="15"/>
  <c r="E15" i="15"/>
  <c r="G15" i="15"/>
  <c r="H15" i="15"/>
  <c r="I15" i="15"/>
  <c r="E16" i="15"/>
  <c r="G16" i="15"/>
  <c r="H16" i="15"/>
  <c r="I16" i="15"/>
  <c r="E17" i="15"/>
  <c r="G17" i="15"/>
  <c r="H17" i="15"/>
  <c r="I17" i="15"/>
  <c r="E18" i="15"/>
  <c r="G18" i="15"/>
  <c r="H18" i="15"/>
  <c r="I18" i="15"/>
  <c r="D24" i="15"/>
  <c r="D25" i="15" s="1"/>
  <c r="E24" i="15"/>
  <c r="E25" i="15" s="1"/>
  <c r="F24" i="15"/>
  <c r="F25" i="15" s="1"/>
  <c r="G24" i="15"/>
  <c r="G25" i="15" s="1"/>
  <c r="I2" i="14"/>
  <c r="E3" i="14"/>
  <c r="G5" i="14" s="1"/>
  <c r="F3" i="14"/>
  <c r="G3" i="14"/>
  <c r="H3" i="14"/>
  <c r="E5" i="14" s="1"/>
  <c r="F5" i="14"/>
  <c r="H5" i="14"/>
  <c r="I9" i="14"/>
  <c r="J9" i="14"/>
  <c r="I10" i="14"/>
  <c r="J10" i="14"/>
  <c r="D13" i="14"/>
  <c r="E13" i="14"/>
  <c r="G13" i="14"/>
  <c r="H13" i="14"/>
  <c r="I13" i="14"/>
  <c r="D14" i="14"/>
  <c r="E14" i="14" s="1"/>
  <c r="G14" i="14"/>
  <c r="H14" i="14"/>
  <c r="I14" i="14"/>
  <c r="D15" i="14"/>
  <c r="E15" i="14" s="1"/>
  <c r="G15" i="14"/>
  <c r="H15" i="14"/>
  <c r="I15" i="14"/>
  <c r="D16" i="14"/>
  <c r="E16" i="14" s="1"/>
  <c r="G16" i="14"/>
  <c r="H16" i="14"/>
  <c r="I16" i="14"/>
  <c r="D17" i="14"/>
  <c r="E17" i="14" s="1"/>
  <c r="G17" i="14"/>
  <c r="H17" i="14"/>
  <c r="I17" i="14"/>
  <c r="D18" i="14"/>
  <c r="E18" i="14" s="1"/>
  <c r="G18" i="14"/>
  <c r="H18" i="14"/>
  <c r="I18" i="14"/>
  <c r="D19" i="14"/>
  <c r="E19" i="14" s="1"/>
  <c r="G19" i="14"/>
  <c r="H19" i="14"/>
  <c r="I19" i="14"/>
  <c r="D20" i="14"/>
  <c r="E20" i="14" s="1"/>
  <c r="G20" i="14"/>
  <c r="H20" i="14"/>
  <c r="I20" i="14"/>
  <c r="D24" i="14"/>
  <c r="E24" i="14"/>
  <c r="E25" i="14" s="1"/>
  <c r="F24" i="14"/>
  <c r="G24" i="14"/>
  <c r="G25" i="14" s="1"/>
  <c r="D25" i="14"/>
  <c r="F25" i="14"/>
  <c r="E3" i="43"/>
  <c r="F3" i="43"/>
  <c r="G3" i="43"/>
  <c r="H3" i="43"/>
  <c r="E5" i="43" s="1"/>
  <c r="F5" i="43"/>
  <c r="G5" i="43"/>
  <c r="H5" i="43"/>
  <c r="I9" i="43"/>
  <c r="J9" i="43" s="1"/>
  <c r="I10" i="43"/>
  <c r="J10" i="43" s="1"/>
  <c r="D13" i="43"/>
  <c r="E13" i="43" s="1"/>
  <c r="G13" i="43"/>
  <c r="H13" i="43"/>
  <c r="I13" i="43"/>
  <c r="D14" i="43"/>
  <c r="E14" i="43" s="1"/>
  <c r="G14" i="43"/>
  <c r="H14" i="43"/>
  <c r="I14" i="43"/>
  <c r="D15" i="43"/>
  <c r="E15" i="43" s="1"/>
  <c r="G15" i="43"/>
  <c r="H15" i="43"/>
  <c r="I15" i="43"/>
  <c r="D16" i="43"/>
  <c r="E16" i="43" s="1"/>
  <c r="G16" i="43"/>
  <c r="H16" i="43"/>
  <c r="I16" i="43"/>
  <c r="D17" i="43"/>
  <c r="E17" i="43"/>
  <c r="G17" i="43"/>
  <c r="H17" i="43"/>
  <c r="I17" i="43"/>
  <c r="D18" i="43"/>
  <c r="E18" i="43" s="1"/>
  <c r="G18" i="43"/>
  <c r="H18" i="43"/>
  <c r="I18" i="43"/>
  <c r="D19" i="43"/>
  <c r="E19" i="43"/>
  <c r="G19" i="43"/>
  <c r="H19" i="43"/>
  <c r="I19" i="43"/>
  <c r="D20" i="43"/>
  <c r="E20" i="43" s="1"/>
  <c r="G20" i="43"/>
  <c r="H20" i="43"/>
  <c r="I20" i="43"/>
  <c r="D24" i="43"/>
  <c r="D25" i="43" s="1"/>
  <c r="E24" i="43"/>
  <c r="E25" i="43" s="1"/>
  <c r="F24" i="43"/>
  <c r="F25" i="43" s="1"/>
  <c r="G24" i="43"/>
  <c r="G25" i="43" s="1"/>
  <c r="I2" i="45"/>
  <c r="E3" i="45"/>
  <c r="F3" i="45"/>
  <c r="H5" i="45" s="1"/>
  <c r="G3" i="45"/>
  <c r="F5" i="45" s="1"/>
  <c r="H3" i="45"/>
  <c r="E5" i="45" s="1"/>
  <c r="G5" i="45"/>
  <c r="I9" i="45"/>
  <c r="J9" i="45"/>
  <c r="I10" i="45"/>
  <c r="J10" i="45" s="1"/>
  <c r="D13" i="45"/>
  <c r="E13" i="45" s="1"/>
  <c r="G13" i="45"/>
  <c r="H13" i="45"/>
  <c r="I13" i="45"/>
  <c r="D14" i="45"/>
  <c r="E14" i="45" s="1"/>
  <c r="G14" i="45"/>
  <c r="H14" i="45"/>
  <c r="I14" i="45"/>
  <c r="D15" i="45"/>
  <c r="E15" i="45" s="1"/>
  <c r="G15" i="45"/>
  <c r="H15" i="45"/>
  <c r="I15" i="45"/>
  <c r="D16" i="45"/>
  <c r="E16" i="45" s="1"/>
  <c r="G16" i="45"/>
  <c r="H16" i="45"/>
  <c r="I16" i="45"/>
  <c r="D17" i="45"/>
  <c r="E17" i="45" s="1"/>
  <c r="G17" i="45"/>
  <c r="H17" i="45"/>
  <c r="I17" i="45"/>
  <c r="D18" i="45"/>
  <c r="E18" i="45"/>
  <c r="G18" i="45"/>
  <c r="H18" i="45"/>
  <c r="I18" i="45"/>
  <c r="D19" i="45"/>
  <c r="E19" i="45" s="1"/>
  <c r="G19" i="45"/>
  <c r="H19" i="45"/>
  <c r="I19" i="45"/>
  <c r="D20" i="45"/>
  <c r="E20" i="45" s="1"/>
  <c r="G20" i="45"/>
  <c r="H20" i="45"/>
  <c r="I20" i="45"/>
  <c r="D24" i="45"/>
  <c r="D25" i="45" s="1"/>
  <c r="E24" i="45"/>
  <c r="F24" i="45"/>
  <c r="F25" i="45" s="1"/>
  <c r="G24" i="45"/>
  <c r="G25" i="45" s="1"/>
  <c r="E25" i="45"/>
  <c r="I2" i="40"/>
  <c r="E3" i="40"/>
  <c r="G5" i="40" s="1"/>
  <c r="F3" i="40"/>
  <c r="H5" i="40" s="1"/>
  <c r="G3" i="40"/>
  <c r="F5" i="40" s="1"/>
  <c r="H3" i="40"/>
  <c r="E5" i="40" s="1"/>
  <c r="I9" i="40"/>
  <c r="J9" i="40" s="1"/>
  <c r="I10" i="40"/>
  <c r="J10" i="40" s="1"/>
  <c r="D13" i="40"/>
  <c r="E13" i="40" s="1"/>
  <c r="G13" i="40"/>
  <c r="H13" i="40"/>
  <c r="I13" i="40"/>
  <c r="D14" i="40"/>
  <c r="E14" i="40" s="1"/>
  <c r="G14" i="40"/>
  <c r="H14" i="40"/>
  <c r="I14" i="40"/>
  <c r="D15" i="40"/>
  <c r="E15" i="40"/>
  <c r="G15" i="40"/>
  <c r="H15" i="40"/>
  <c r="I15" i="40"/>
  <c r="D16" i="40"/>
  <c r="E16" i="40" s="1"/>
  <c r="G16" i="40"/>
  <c r="H16" i="40"/>
  <c r="I16" i="40"/>
  <c r="D17" i="40"/>
  <c r="E17" i="40"/>
  <c r="G17" i="40"/>
  <c r="H17" i="40"/>
  <c r="I17" i="40"/>
  <c r="D18" i="40"/>
  <c r="E18" i="40" s="1"/>
  <c r="G18" i="40"/>
  <c r="H18" i="40"/>
  <c r="I18" i="40"/>
  <c r="D19" i="40"/>
  <c r="E19" i="40" s="1"/>
  <c r="G19" i="40"/>
  <c r="H19" i="40"/>
  <c r="I19" i="40"/>
  <c r="D20" i="40"/>
  <c r="E20" i="40" s="1"/>
  <c r="G20" i="40"/>
  <c r="H20" i="40"/>
  <c r="I20" i="40"/>
  <c r="D24" i="40"/>
  <c r="D25" i="40" s="1"/>
  <c r="E24" i="40"/>
  <c r="E25" i="40" s="1"/>
  <c r="F24" i="40"/>
  <c r="F25" i="40" s="1"/>
  <c r="G24" i="40"/>
  <c r="G25" i="40" s="1"/>
  <c r="E3" i="35"/>
  <c r="G5" i="35" s="1"/>
  <c r="F3" i="35"/>
  <c r="H5" i="35" s="1"/>
  <c r="G3" i="35"/>
  <c r="H3" i="35"/>
  <c r="E5" i="35" s="1"/>
  <c r="F5" i="35"/>
  <c r="I9" i="35"/>
  <c r="J9" i="35" s="1"/>
  <c r="I10" i="35"/>
  <c r="J10" i="35" s="1"/>
  <c r="E13" i="35"/>
  <c r="G13" i="35"/>
  <c r="H13" i="35"/>
  <c r="I13" i="35"/>
  <c r="E14" i="35"/>
  <c r="G14" i="35"/>
  <c r="H14" i="35"/>
  <c r="I14" i="35"/>
  <c r="E15" i="35"/>
  <c r="G15" i="35"/>
  <c r="H15" i="35"/>
  <c r="I15" i="35"/>
  <c r="E16" i="35"/>
  <c r="G16" i="35"/>
  <c r="H16" i="35"/>
  <c r="I16" i="35"/>
  <c r="E17" i="35"/>
  <c r="G17" i="35"/>
  <c r="H17" i="35"/>
  <c r="I17" i="35"/>
  <c r="E18" i="35"/>
  <c r="G18" i="35"/>
  <c r="H18" i="35"/>
  <c r="I18" i="35"/>
  <c r="E19" i="35"/>
  <c r="G19" i="35"/>
  <c r="H19" i="35"/>
  <c r="I19" i="35"/>
  <c r="E20" i="35"/>
  <c r="G20" i="35"/>
  <c r="H20" i="35"/>
  <c r="I20" i="35"/>
  <c r="D24" i="35"/>
  <c r="E24" i="35"/>
  <c r="F24" i="35"/>
  <c r="F25" i="35" s="1"/>
  <c r="G24" i="35"/>
  <c r="G25" i="35" s="1"/>
  <c r="D25" i="35"/>
  <c r="E25" i="35"/>
  <c r="E3" i="25"/>
  <c r="F3" i="25"/>
  <c r="H5" i="25" s="1"/>
  <c r="G3" i="25"/>
  <c r="H3" i="25"/>
  <c r="E5" i="25" s="1"/>
  <c r="F5" i="25"/>
  <c r="G5" i="25"/>
  <c r="I9" i="25"/>
  <c r="J9" i="25" s="1"/>
  <c r="I10" i="25"/>
  <c r="J10" i="25" s="1"/>
  <c r="D13" i="25"/>
  <c r="E13" i="25" s="1"/>
  <c r="G13" i="25"/>
  <c r="H13" i="25"/>
  <c r="I13" i="25"/>
  <c r="D14" i="25"/>
  <c r="E14" i="25" s="1"/>
  <c r="G14" i="25"/>
  <c r="H14" i="25"/>
  <c r="I14" i="25"/>
  <c r="D15" i="25"/>
  <c r="E15" i="25"/>
  <c r="G15" i="25"/>
  <c r="H15" i="25"/>
  <c r="I15" i="25"/>
  <c r="D16" i="25"/>
  <c r="E16" i="25" s="1"/>
  <c r="G16" i="25"/>
  <c r="H16" i="25"/>
  <c r="I16" i="25"/>
  <c r="D17" i="25"/>
  <c r="E17" i="25" s="1"/>
  <c r="G17" i="25"/>
  <c r="H17" i="25"/>
  <c r="I17" i="25"/>
  <c r="D18" i="25"/>
  <c r="E18" i="25" s="1"/>
  <c r="G18" i="25"/>
  <c r="H18" i="25"/>
  <c r="I18" i="25"/>
  <c r="D19" i="25"/>
  <c r="E19" i="25"/>
  <c r="G19" i="25"/>
  <c r="H19" i="25"/>
  <c r="I19" i="25"/>
  <c r="D20" i="25"/>
  <c r="E20" i="25" s="1"/>
  <c r="G20" i="25"/>
  <c r="H20" i="25"/>
  <c r="I20" i="25"/>
  <c r="D24" i="25"/>
  <c r="D25" i="25" s="1"/>
  <c r="E24" i="25"/>
  <c r="E25" i="25" s="1"/>
  <c r="F24" i="25"/>
  <c r="G24" i="25"/>
  <c r="G25" i="25" s="1"/>
  <c r="F25" i="25"/>
  <c r="E3" i="44"/>
  <c r="G5" i="44" s="1"/>
  <c r="F3" i="44"/>
  <c r="H5" i="44" s="1"/>
  <c r="G3" i="44"/>
  <c r="F5" i="44" s="1"/>
  <c r="H3" i="44"/>
  <c r="E5" i="44" s="1"/>
  <c r="I9" i="44"/>
  <c r="J9" i="44" s="1"/>
  <c r="I10" i="44"/>
  <c r="J10" i="44" s="1"/>
  <c r="D13" i="44"/>
  <c r="E13" i="44" s="1"/>
  <c r="G13" i="44"/>
  <c r="H13" i="44"/>
  <c r="I13" i="44"/>
  <c r="D14" i="44"/>
  <c r="E14" i="44" s="1"/>
  <c r="G14" i="44"/>
  <c r="H14" i="44"/>
  <c r="I14" i="44"/>
  <c r="D15" i="44"/>
  <c r="E15" i="44" s="1"/>
  <c r="G15" i="44"/>
  <c r="H15" i="44"/>
  <c r="I15" i="44"/>
  <c r="D16" i="44"/>
  <c r="E16" i="44" s="1"/>
  <c r="G16" i="44"/>
  <c r="H16" i="44"/>
  <c r="I16" i="44"/>
  <c r="D17" i="44"/>
  <c r="E17" i="44"/>
  <c r="G17" i="44"/>
  <c r="H17" i="44"/>
  <c r="I17" i="44"/>
  <c r="D18" i="44"/>
  <c r="E18" i="44" s="1"/>
  <c r="G18" i="44"/>
  <c r="H18" i="44"/>
  <c r="I18" i="44"/>
  <c r="D19" i="44"/>
  <c r="E19" i="44"/>
  <c r="G19" i="44"/>
  <c r="H19" i="44"/>
  <c r="I19" i="44"/>
  <c r="D20" i="44"/>
  <c r="E20" i="44"/>
  <c r="G20" i="44"/>
  <c r="H20" i="44"/>
  <c r="I20" i="44"/>
  <c r="D24" i="44"/>
  <c r="D25" i="44" s="1"/>
  <c r="E24" i="44"/>
  <c r="E25" i="44" s="1"/>
  <c r="F24" i="44"/>
  <c r="F25" i="44" s="1"/>
  <c r="G24" i="44"/>
  <c r="G25" i="44" s="1"/>
  <c r="E3" i="30"/>
  <c r="G5" i="30" s="1"/>
  <c r="F3" i="30"/>
  <c r="H5" i="30" s="1"/>
  <c r="G3" i="30"/>
  <c r="H3" i="30"/>
  <c r="E5" i="30" s="1"/>
  <c r="F5" i="30"/>
  <c r="I9" i="30"/>
  <c r="J9" i="30"/>
  <c r="I10" i="30"/>
  <c r="J10" i="30"/>
  <c r="D13" i="30"/>
  <c r="E13" i="30" s="1"/>
  <c r="G13" i="30"/>
  <c r="H13" i="30"/>
  <c r="I13" i="30"/>
  <c r="D14" i="30"/>
  <c r="E14" i="30" s="1"/>
  <c r="G14" i="30"/>
  <c r="H14" i="30"/>
  <c r="I14" i="30"/>
  <c r="D15" i="30"/>
  <c r="E15" i="30" s="1"/>
  <c r="G15" i="30"/>
  <c r="H15" i="30"/>
  <c r="I15" i="30"/>
  <c r="D16" i="30"/>
  <c r="E16" i="30" s="1"/>
  <c r="G16" i="30"/>
  <c r="H16" i="30"/>
  <c r="I16" i="30"/>
  <c r="D17" i="30"/>
  <c r="E17" i="30"/>
  <c r="G17" i="30"/>
  <c r="H17" i="30"/>
  <c r="I17" i="30"/>
  <c r="D18" i="30"/>
  <c r="E18" i="30" s="1"/>
  <c r="G18" i="30"/>
  <c r="H18" i="30"/>
  <c r="I18" i="30"/>
  <c r="D19" i="30"/>
  <c r="E19" i="30"/>
  <c r="G19" i="30"/>
  <c r="H19" i="30"/>
  <c r="I19" i="30"/>
  <c r="D20" i="30"/>
  <c r="E20" i="30" s="1"/>
  <c r="G20" i="30"/>
  <c r="H20" i="30"/>
  <c r="I20" i="30"/>
  <c r="D24" i="30"/>
  <c r="D25" i="30" s="1"/>
  <c r="E24" i="30"/>
  <c r="E25" i="30" s="1"/>
  <c r="F24" i="30"/>
  <c r="F25" i="30" s="1"/>
  <c r="G24" i="30"/>
  <c r="G25" i="30" s="1"/>
  <c r="J25" i="8" l="1"/>
  <c r="I25" i="8" s="1"/>
  <c r="J29" i="10"/>
  <c r="I29" i="10" s="1"/>
  <c r="J30" i="50"/>
  <c r="I30" i="50" s="1"/>
  <c r="J31" i="42"/>
  <c r="I31" i="42" s="1"/>
  <c r="J32" i="42"/>
  <c r="I32" i="42" s="1"/>
  <c r="J26" i="44"/>
  <c r="I26" i="44" s="1"/>
  <c r="J30" i="31"/>
  <c r="I30" i="31" s="1"/>
  <c r="J27" i="9"/>
  <c r="I27" i="9" s="1"/>
  <c r="J30" i="24"/>
  <c r="I30" i="24" s="1"/>
  <c r="J25" i="37"/>
  <c r="I25" i="37" s="1"/>
  <c r="J28" i="9"/>
  <c r="I28" i="9" s="1"/>
  <c r="J27" i="15"/>
  <c r="I27" i="15" s="1"/>
  <c r="J26" i="15"/>
  <c r="I26" i="15" s="1"/>
  <c r="J32" i="37"/>
  <c r="I32" i="37" s="1"/>
  <c r="J28" i="34"/>
  <c r="I28" i="34" s="1"/>
  <c r="J25" i="26"/>
  <c r="I25" i="26" s="1"/>
  <c r="J25" i="46"/>
  <c r="I25" i="46" s="1"/>
  <c r="J26" i="37"/>
  <c r="I26" i="37" s="1"/>
  <c r="J28" i="37"/>
  <c r="I28" i="37" s="1"/>
  <c r="J30" i="16"/>
  <c r="I30" i="16" s="1"/>
  <c r="J28" i="23"/>
  <c r="I28" i="23" s="1"/>
  <c r="J25" i="51"/>
  <c r="I25" i="51" s="1"/>
  <c r="J26" i="35"/>
  <c r="I26" i="35" s="1"/>
  <c r="J30" i="35"/>
  <c r="I30" i="35" s="1"/>
  <c r="J18" i="1"/>
  <c r="F18" i="1" s="1"/>
  <c r="J25" i="13"/>
  <c r="I25" i="13" s="1"/>
  <c r="J31" i="22"/>
  <c r="I31" i="22" s="1"/>
  <c r="J31" i="33"/>
  <c r="I31" i="33" s="1"/>
  <c r="J25" i="21"/>
  <c r="I25" i="21" s="1"/>
  <c r="J14" i="1"/>
  <c r="F14" i="1" s="1"/>
  <c r="J31" i="24"/>
  <c r="I31" i="24" s="1"/>
  <c r="J27" i="34"/>
  <c r="I27" i="34" s="1"/>
  <c r="R10" i="2"/>
  <c r="J28" i="28"/>
  <c r="I28" i="28" s="1"/>
  <c r="R11" i="1"/>
  <c r="J32" i="46"/>
  <c r="I32" i="46" s="1"/>
  <c r="J28" i="35"/>
  <c r="I28" i="35" s="1"/>
  <c r="J25" i="15"/>
  <c r="I25" i="15" s="1"/>
  <c r="J32" i="22"/>
  <c r="I32" i="22" s="1"/>
  <c r="J29" i="29"/>
  <c r="I29" i="29" s="1"/>
  <c r="J26" i="30"/>
  <c r="I26" i="30" s="1"/>
  <c r="J32" i="30"/>
  <c r="I32" i="30" s="1"/>
  <c r="J27" i="30"/>
  <c r="I27" i="30" s="1"/>
  <c r="J26" i="25"/>
  <c r="I26" i="25" s="1"/>
  <c r="J28" i="45"/>
  <c r="I28" i="45" s="1"/>
  <c r="J32" i="45"/>
  <c r="I32" i="45" s="1"/>
  <c r="J25" i="45"/>
  <c r="I25" i="45" s="1"/>
  <c r="J29" i="45"/>
  <c r="I29" i="45" s="1"/>
  <c r="J26" i="45"/>
  <c r="I26" i="45" s="1"/>
  <c r="J30" i="45"/>
  <c r="I30" i="45" s="1"/>
  <c r="J27" i="45"/>
  <c r="I27" i="45" s="1"/>
  <c r="J31" i="45"/>
  <c r="I31" i="45" s="1"/>
  <c r="J25" i="40"/>
  <c r="I25" i="40" s="1"/>
  <c r="J32" i="40"/>
  <c r="I32" i="40" s="1"/>
  <c r="J29" i="40"/>
  <c r="I29" i="40" s="1"/>
  <c r="J26" i="40"/>
  <c r="I26" i="40" s="1"/>
  <c r="J30" i="40"/>
  <c r="I30" i="40" s="1"/>
  <c r="J27" i="43"/>
  <c r="I27" i="43" s="1"/>
  <c r="J26" i="43"/>
  <c r="I26" i="43" s="1"/>
  <c r="J31" i="43"/>
  <c r="I31" i="43" s="1"/>
  <c r="J28" i="43"/>
  <c r="I28" i="43" s="1"/>
  <c r="J30" i="43"/>
  <c r="I30" i="43" s="1"/>
  <c r="J25" i="43"/>
  <c r="I25" i="43" s="1"/>
  <c r="J28" i="44"/>
  <c r="I28" i="44" s="1"/>
  <c r="J32" i="43"/>
  <c r="I32" i="43" s="1"/>
  <c r="J25" i="3"/>
  <c r="I25" i="3" s="1"/>
  <c r="J32" i="3"/>
  <c r="I32" i="3" s="1"/>
  <c r="J27" i="3"/>
  <c r="I27" i="3" s="1"/>
  <c r="J28" i="3"/>
  <c r="I28" i="3" s="1"/>
  <c r="J29" i="3"/>
  <c r="I29" i="3" s="1"/>
  <c r="J29" i="23"/>
  <c r="I29" i="23" s="1"/>
  <c r="J26" i="14"/>
  <c r="I26" i="14" s="1"/>
  <c r="J32" i="14"/>
  <c r="I32" i="14" s="1"/>
  <c r="J27" i="14"/>
  <c r="I27" i="14" s="1"/>
  <c r="J28" i="14"/>
  <c r="I28" i="14" s="1"/>
  <c r="J29" i="14"/>
  <c r="I29" i="14" s="1"/>
  <c r="J30" i="14"/>
  <c r="I30" i="14" s="1"/>
  <c r="J25" i="14"/>
  <c r="I25" i="14" s="1"/>
  <c r="J31" i="14"/>
  <c r="I31" i="14" s="1"/>
  <c r="J30" i="30"/>
  <c r="I30" i="30" s="1"/>
  <c r="J25" i="25"/>
  <c r="I25" i="25" s="1"/>
  <c r="J29" i="51"/>
  <c r="I29" i="51" s="1"/>
  <c r="J31" i="20"/>
  <c r="I31" i="20" s="1"/>
  <c r="J31" i="44"/>
  <c r="I31" i="44" s="1"/>
  <c r="J25" i="44"/>
  <c r="I25" i="44" s="1"/>
  <c r="J32" i="25"/>
  <c r="I32" i="25" s="1"/>
  <c r="J27" i="35"/>
  <c r="I27" i="35" s="1"/>
  <c r="J26" i="8"/>
  <c r="I26" i="8" s="1"/>
  <c r="J30" i="8"/>
  <c r="I30" i="8" s="1"/>
  <c r="J32" i="8"/>
  <c r="I32" i="8" s="1"/>
  <c r="J27" i="8"/>
  <c r="I27" i="8" s="1"/>
  <c r="J28" i="8"/>
  <c r="I28" i="8" s="1"/>
  <c r="J29" i="30"/>
  <c r="I29" i="30" s="1"/>
  <c r="J31" i="25"/>
  <c r="I31" i="25" s="1"/>
  <c r="J28" i="11"/>
  <c r="I28" i="11" s="1"/>
  <c r="J28" i="39"/>
  <c r="I28" i="39" s="1"/>
  <c r="J32" i="39"/>
  <c r="I32" i="39" s="1"/>
  <c r="J27" i="39"/>
  <c r="I27" i="39" s="1"/>
  <c r="J31" i="39"/>
  <c r="I31" i="39" s="1"/>
  <c r="J29" i="39"/>
  <c r="I29" i="39" s="1"/>
  <c r="J30" i="39"/>
  <c r="I30" i="39" s="1"/>
  <c r="J28" i="20"/>
  <c r="I28" i="20" s="1"/>
  <c r="J32" i="20"/>
  <c r="I32" i="20" s="1"/>
  <c r="J29" i="20"/>
  <c r="I29" i="20" s="1"/>
  <c r="J30" i="20"/>
  <c r="I30" i="20" s="1"/>
  <c r="J26" i="46"/>
  <c r="I26" i="46" s="1"/>
  <c r="J30" i="46"/>
  <c r="I30" i="46" s="1"/>
  <c r="J27" i="46"/>
  <c r="I27" i="46" s="1"/>
  <c r="J31" i="46"/>
  <c r="I31" i="46" s="1"/>
  <c r="J30" i="12"/>
  <c r="I30" i="12" s="1"/>
  <c r="J30" i="44"/>
  <c r="I30" i="44" s="1"/>
  <c r="J30" i="25"/>
  <c r="I30" i="25" s="1"/>
  <c r="J32" i="35"/>
  <c r="I32" i="35" s="1"/>
  <c r="J28" i="40"/>
  <c r="I28" i="40" s="1"/>
  <c r="J26" i="10"/>
  <c r="I26" i="10" s="1"/>
  <c r="J30" i="10"/>
  <c r="I30" i="10" s="1"/>
  <c r="J27" i="10"/>
  <c r="I27" i="10" s="1"/>
  <c r="J28" i="10"/>
  <c r="I28" i="10" s="1"/>
  <c r="J31" i="9"/>
  <c r="I31" i="9" s="1"/>
  <c r="J25" i="20"/>
  <c r="I25" i="20" s="1"/>
  <c r="J31" i="36"/>
  <c r="I31" i="36" s="1"/>
  <c r="J29" i="12"/>
  <c r="I29" i="12" s="1"/>
  <c r="J25" i="50"/>
  <c r="I25" i="50" s="1"/>
  <c r="J29" i="50"/>
  <c r="I29" i="50" s="1"/>
  <c r="J31" i="8"/>
  <c r="I31" i="8" s="1"/>
  <c r="J28" i="30"/>
  <c r="I28" i="30" s="1"/>
  <c r="J29" i="44"/>
  <c r="I29" i="44" s="1"/>
  <c r="J29" i="25"/>
  <c r="I29" i="25" s="1"/>
  <c r="J31" i="35"/>
  <c r="I31" i="35" s="1"/>
  <c r="J25" i="35"/>
  <c r="I25" i="35" s="1"/>
  <c r="J27" i="40"/>
  <c r="I27" i="40" s="1"/>
  <c r="J29" i="43"/>
  <c r="I29" i="43" s="1"/>
  <c r="J25" i="10"/>
  <c r="I25" i="10" s="1"/>
  <c r="J29" i="9"/>
  <c r="I29" i="9" s="1"/>
  <c r="J25" i="9"/>
  <c r="I25" i="9" s="1"/>
  <c r="J32" i="9"/>
  <c r="I32" i="9" s="1"/>
  <c r="J30" i="36"/>
  <c r="I30" i="36" s="1"/>
  <c r="J26" i="23"/>
  <c r="I26" i="23" s="1"/>
  <c r="J30" i="23"/>
  <c r="I30" i="23" s="1"/>
  <c r="J27" i="23"/>
  <c r="I27" i="23" s="1"/>
  <c r="J31" i="23"/>
  <c r="I31" i="23" s="1"/>
  <c r="J25" i="23"/>
  <c r="I25" i="23" s="1"/>
  <c r="J32" i="23"/>
  <c r="I32" i="23" s="1"/>
  <c r="J32" i="51"/>
  <c r="I32" i="51" s="1"/>
  <c r="J27" i="37"/>
  <c r="I27" i="37" s="1"/>
  <c r="J31" i="37"/>
  <c r="I31" i="37" s="1"/>
  <c r="J29" i="37"/>
  <c r="I29" i="37" s="1"/>
  <c r="J30" i="37"/>
  <c r="I30" i="37" s="1"/>
  <c r="J25" i="33"/>
  <c r="I25" i="33" s="1"/>
  <c r="J29" i="33"/>
  <c r="I29" i="33" s="1"/>
  <c r="J29" i="8"/>
  <c r="I29" i="8" s="1"/>
  <c r="J26" i="12"/>
  <c r="I26" i="12" s="1"/>
  <c r="J27" i="12"/>
  <c r="I27" i="12" s="1"/>
  <c r="J31" i="12"/>
  <c r="I31" i="12" s="1"/>
  <c r="J28" i="25"/>
  <c r="I28" i="25" s="1"/>
  <c r="J27" i="36"/>
  <c r="I27" i="36" s="1"/>
  <c r="J27" i="21"/>
  <c r="I27" i="21" s="1"/>
  <c r="J26" i="26"/>
  <c r="I26" i="26" s="1"/>
  <c r="J30" i="26"/>
  <c r="I30" i="26" s="1"/>
  <c r="J31" i="30"/>
  <c r="I31" i="30" s="1"/>
  <c r="J27" i="25"/>
  <c r="I27" i="25" s="1"/>
  <c r="J31" i="40"/>
  <c r="I31" i="40" s="1"/>
  <c r="J28" i="31"/>
  <c r="I28" i="31" s="1"/>
  <c r="J32" i="31"/>
  <c r="I32" i="31" s="1"/>
  <c r="J25" i="31"/>
  <c r="I25" i="31" s="1"/>
  <c r="J26" i="31"/>
  <c r="I26" i="31" s="1"/>
  <c r="J27" i="31"/>
  <c r="I27" i="31" s="1"/>
  <c r="J29" i="46"/>
  <c r="I29" i="46" s="1"/>
  <c r="J28" i="42"/>
  <c r="I28" i="42" s="1"/>
  <c r="J25" i="42"/>
  <c r="I25" i="42" s="1"/>
  <c r="J26" i="39"/>
  <c r="I26" i="39" s="1"/>
  <c r="J27" i="44"/>
  <c r="I27" i="44" s="1"/>
  <c r="J27" i="51"/>
  <c r="I27" i="51" s="1"/>
  <c r="J31" i="51"/>
  <c r="I31" i="51" s="1"/>
  <c r="J30" i="51"/>
  <c r="I30" i="51" s="1"/>
  <c r="J28" i="51"/>
  <c r="I28" i="51" s="1"/>
  <c r="J25" i="30"/>
  <c r="I25" i="30" s="1"/>
  <c r="J29" i="35"/>
  <c r="I29" i="35" s="1"/>
  <c r="J32" i="10"/>
  <c r="I32" i="10" s="1"/>
  <c r="J32" i="44"/>
  <c r="I32" i="44" s="1"/>
  <c r="J28" i="15"/>
  <c r="I28" i="15" s="1"/>
  <c r="J29" i="15"/>
  <c r="I29" i="15" s="1"/>
  <c r="J30" i="15"/>
  <c r="I30" i="15" s="1"/>
  <c r="J31" i="10"/>
  <c r="I31" i="10" s="1"/>
  <c r="J31" i="31"/>
  <c r="I31" i="31" s="1"/>
  <c r="J27" i="20"/>
  <c r="I27" i="20" s="1"/>
  <c r="J28" i="46"/>
  <c r="I28" i="46" s="1"/>
  <c r="J26" i="51"/>
  <c r="I26" i="51" s="1"/>
  <c r="J29" i="42"/>
  <c r="I29" i="42" s="1"/>
  <c r="J25" i="39"/>
  <c r="I25" i="39" s="1"/>
  <c r="J26" i="38"/>
  <c r="I26" i="38" s="1"/>
  <c r="J30" i="38"/>
  <c r="I30" i="38" s="1"/>
  <c r="J25" i="38"/>
  <c r="I25" i="38" s="1"/>
  <c r="J29" i="38"/>
  <c r="I29" i="38" s="1"/>
  <c r="J28" i="38"/>
  <c r="I28" i="38" s="1"/>
  <c r="J28" i="16"/>
  <c r="I28" i="16" s="1"/>
  <c r="J25" i="16"/>
  <c r="I25" i="16" s="1"/>
  <c r="J29" i="16"/>
  <c r="I29" i="16" s="1"/>
  <c r="J26" i="11"/>
  <c r="I26" i="11" s="1"/>
  <c r="J30" i="11"/>
  <c r="I30" i="11" s="1"/>
  <c r="J32" i="11"/>
  <c r="I32" i="11" s="1"/>
  <c r="J27" i="11"/>
  <c r="I27" i="11" s="1"/>
  <c r="J26" i="21"/>
  <c r="I26" i="21" s="1"/>
  <c r="J30" i="21"/>
  <c r="I30" i="21" s="1"/>
  <c r="J29" i="21"/>
  <c r="I29" i="21" s="1"/>
  <c r="J29" i="24"/>
  <c r="I29" i="24" s="1"/>
  <c r="J33" i="24"/>
  <c r="I33" i="24" s="1"/>
  <c r="J32" i="24"/>
  <c r="I32" i="24" s="1"/>
  <c r="J36" i="24"/>
  <c r="I36" i="24" s="1"/>
  <c r="J34" i="24"/>
  <c r="I34" i="24" s="1"/>
  <c r="J27" i="33"/>
  <c r="I27" i="33" s="1"/>
  <c r="J26" i="34"/>
  <c r="I26" i="34" s="1"/>
  <c r="J30" i="34"/>
  <c r="I30" i="34" s="1"/>
  <c r="J25" i="34"/>
  <c r="I25" i="34" s="1"/>
  <c r="J29" i="34"/>
  <c r="I29" i="34" s="1"/>
  <c r="J31" i="34"/>
  <c r="I31" i="34" s="1"/>
  <c r="J32" i="28"/>
  <c r="I32" i="28" s="1"/>
  <c r="J30" i="41"/>
  <c r="I30" i="41" s="1"/>
  <c r="J26" i="22"/>
  <c r="I26" i="22" s="1"/>
  <c r="J30" i="22"/>
  <c r="I30" i="22" s="1"/>
  <c r="J25" i="22"/>
  <c r="I25" i="22" s="1"/>
  <c r="J29" i="22"/>
  <c r="I29" i="22" s="1"/>
  <c r="J28" i="22"/>
  <c r="I28" i="22" s="1"/>
  <c r="J30" i="32"/>
  <c r="I30" i="32" s="1"/>
  <c r="J25" i="32"/>
  <c r="I25" i="32" s="1"/>
  <c r="J28" i="29"/>
  <c r="I28" i="29" s="1"/>
  <c r="J32" i="29"/>
  <c r="I32" i="29" s="1"/>
  <c r="J27" i="29"/>
  <c r="I27" i="29" s="1"/>
  <c r="J31" i="29"/>
  <c r="I31" i="29" s="1"/>
  <c r="J30" i="29"/>
  <c r="I30" i="29" s="1"/>
  <c r="J25" i="29"/>
  <c r="I25" i="29" s="1"/>
  <c r="J15" i="1"/>
  <c r="F15" i="1" s="1"/>
  <c r="J16" i="1"/>
  <c r="F16" i="1" s="1"/>
  <c r="R8" i="1"/>
  <c r="S8" i="1" s="1"/>
  <c r="J17" i="1"/>
  <c r="F17" i="1" s="1"/>
  <c r="J26" i="3"/>
  <c r="I26" i="3" s="1"/>
  <c r="J30" i="3"/>
  <c r="I30" i="3" s="1"/>
  <c r="J27" i="16"/>
  <c r="I27" i="16" s="1"/>
  <c r="J29" i="11"/>
  <c r="I29" i="11" s="1"/>
  <c r="J32" i="38"/>
  <c r="I32" i="38" s="1"/>
  <c r="J26" i="41"/>
  <c r="I26" i="41" s="1"/>
  <c r="J26" i="28"/>
  <c r="I26" i="28" s="1"/>
  <c r="J30" i="28"/>
  <c r="I30" i="28" s="1"/>
  <c r="J25" i="28"/>
  <c r="I25" i="28" s="1"/>
  <c r="J29" i="28"/>
  <c r="I29" i="28" s="1"/>
  <c r="J31" i="28"/>
  <c r="I31" i="28" s="1"/>
  <c r="J26" i="19"/>
  <c r="I26" i="19" s="1"/>
  <c r="J25" i="19"/>
  <c r="I25" i="19" s="1"/>
  <c r="J27" i="19"/>
  <c r="I27" i="19" s="1"/>
  <c r="J28" i="19"/>
  <c r="I28" i="19" s="1"/>
  <c r="J19" i="1"/>
  <c r="F19" i="1" s="1"/>
  <c r="J31" i="3"/>
  <c r="I31" i="3" s="1"/>
  <c r="J26" i="9"/>
  <c r="I26" i="9" s="1"/>
  <c r="J30" i="9"/>
  <c r="I30" i="9" s="1"/>
  <c r="J26" i="16"/>
  <c r="I26" i="16" s="1"/>
  <c r="J28" i="36"/>
  <c r="I28" i="36" s="1"/>
  <c r="J32" i="36"/>
  <c r="I32" i="36" s="1"/>
  <c r="J25" i="36"/>
  <c r="I25" i="36" s="1"/>
  <c r="J29" i="36"/>
  <c r="I29" i="36" s="1"/>
  <c r="J25" i="11"/>
  <c r="I25" i="11" s="1"/>
  <c r="J26" i="33"/>
  <c r="I26" i="33" s="1"/>
  <c r="J26" i="50"/>
  <c r="I26" i="50" s="1"/>
  <c r="J27" i="50"/>
  <c r="I27" i="50" s="1"/>
  <c r="J31" i="38"/>
  <c r="I31" i="38" s="1"/>
  <c r="J30" i="13"/>
  <c r="I30" i="13" s="1"/>
  <c r="J32" i="34"/>
  <c r="I32" i="34" s="1"/>
  <c r="J26" i="32"/>
  <c r="I26" i="32" s="1"/>
  <c r="J27" i="28"/>
  <c r="I27" i="28" s="1"/>
  <c r="J25" i="41"/>
  <c r="I25" i="41" s="1"/>
  <c r="J26" i="42"/>
  <c r="I26" i="42" s="1"/>
  <c r="J30" i="42"/>
  <c r="I30" i="42" s="1"/>
  <c r="J28" i="26"/>
  <c r="I28" i="26" s="1"/>
  <c r="J32" i="26"/>
  <c r="I32" i="26" s="1"/>
  <c r="J27" i="26"/>
  <c r="I27" i="26" s="1"/>
  <c r="J31" i="26"/>
  <c r="I31" i="26" s="1"/>
  <c r="J28" i="12"/>
  <c r="I28" i="12" s="1"/>
  <c r="J32" i="12"/>
  <c r="I32" i="12" s="1"/>
  <c r="J28" i="50"/>
  <c r="I28" i="50" s="1"/>
  <c r="J32" i="50"/>
  <c r="I32" i="50" s="1"/>
  <c r="J29" i="26"/>
  <c r="I29" i="26" s="1"/>
  <c r="J28" i="13"/>
  <c r="I28" i="13" s="1"/>
  <c r="J32" i="13"/>
  <c r="I32" i="13" s="1"/>
  <c r="J27" i="13"/>
  <c r="I27" i="13" s="1"/>
  <c r="J31" i="13"/>
  <c r="I31" i="13" s="1"/>
  <c r="J28" i="41"/>
  <c r="I28" i="41" s="1"/>
  <c r="J32" i="41"/>
  <c r="I32" i="41" s="1"/>
  <c r="J27" i="41"/>
  <c r="I27" i="41" s="1"/>
  <c r="J31" i="41"/>
  <c r="I31" i="41" s="1"/>
  <c r="J28" i="33"/>
  <c r="I28" i="33" s="1"/>
  <c r="J32" i="33"/>
  <c r="I32" i="33" s="1"/>
  <c r="J27" i="42"/>
  <c r="I27" i="42" s="1"/>
  <c r="J29" i="13"/>
  <c r="I29" i="13" s="1"/>
  <c r="J28" i="32"/>
  <c r="I28" i="32" s="1"/>
  <c r="J32" i="32"/>
  <c r="I32" i="32" s="1"/>
  <c r="J27" i="32"/>
  <c r="I27" i="32" s="1"/>
  <c r="J31" i="32"/>
  <c r="I31" i="32" s="1"/>
  <c r="J29" i="41"/>
  <c r="I29" i="41" s="1"/>
</calcChain>
</file>

<file path=xl/sharedStrings.xml><?xml version="1.0" encoding="utf-8"?>
<sst xmlns="http://schemas.openxmlformats.org/spreadsheetml/2006/main" count="3082" uniqueCount="190">
  <si>
    <t>DG</t>
  </si>
  <si>
    <t>wt., g</t>
  </si>
  <si>
    <t>S</t>
  </si>
  <si>
    <t>V</t>
  </si>
  <si>
    <t>DH</t>
  </si>
  <si>
    <t>log K</t>
  </si>
  <si>
    <t>a</t>
  </si>
  <si>
    <t>b</t>
  </si>
  <si>
    <t>c</t>
  </si>
  <si>
    <t>e</t>
  </si>
  <si>
    <t>Quartz slop98</t>
  </si>
  <si>
    <t>d</t>
  </si>
  <si>
    <t>Quartz HP98</t>
  </si>
  <si>
    <t>Quartz RH95</t>
  </si>
  <si>
    <t>N-bearing gases and minerals</t>
  </si>
  <si>
    <t>nitrobarite</t>
  </si>
  <si>
    <t>calcium_nitrate</t>
  </si>
  <si>
    <t>magnesium_nitrate</t>
  </si>
  <si>
    <t>Mg-nitrate</t>
  </si>
  <si>
    <t>Ca-nitrate</t>
  </si>
  <si>
    <t>strontium_nitrate</t>
  </si>
  <si>
    <t>Sr-nitrate</t>
  </si>
  <si>
    <t>niter</t>
  </si>
  <si>
    <t>soda_niter</t>
  </si>
  <si>
    <t>nitrogen_dioxide</t>
  </si>
  <si>
    <t>quartz</t>
  </si>
  <si>
    <t>SiO2</t>
  </si>
  <si>
    <t>NO2,gas</t>
  </si>
  <si>
    <t>prons name</t>
  </si>
  <si>
    <t>soltherm name</t>
  </si>
  <si>
    <t>formula</t>
  </si>
  <si>
    <t>NO2</t>
  </si>
  <si>
    <t>Ba(NO3)2</t>
  </si>
  <si>
    <t>Ca(NO3)2</t>
  </si>
  <si>
    <t>Mg(NO3)2</t>
  </si>
  <si>
    <t>Sr(NO3)2</t>
  </si>
  <si>
    <t>KNO3</t>
  </si>
  <si>
    <t>NaNO3</t>
  </si>
  <si>
    <t>mascagnite</t>
  </si>
  <si>
    <t>(NH4)2SO4</t>
  </si>
  <si>
    <t>Other gases and minerals</t>
  </si>
  <si>
    <t>SO3,gas</t>
  </si>
  <si>
    <t>sulfur_trioxide</t>
  </si>
  <si>
    <t>topaz</t>
  </si>
  <si>
    <t>mullite</t>
  </si>
  <si>
    <t>willemite</t>
  </si>
  <si>
    <t>marcasite</t>
  </si>
  <si>
    <t>eskolaite</t>
  </si>
  <si>
    <t>wustite</t>
  </si>
  <si>
    <t>pyrolusite</t>
  </si>
  <si>
    <t>bixbyite</t>
  </si>
  <si>
    <t>hausmannite</t>
  </si>
  <si>
    <t>braunite</t>
  </si>
  <si>
    <t>molybdite</t>
  </si>
  <si>
    <t>litharge</t>
  </si>
  <si>
    <t>platnerite</t>
  </si>
  <si>
    <t>minium</t>
  </si>
  <si>
    <t>chromite</t>
  </si>
  <si>
    <t>magnesiochromite</t>
  </si>
  <si>
    <t>trevorite</t>
  </si>
  <si>
    <t>hydrophilite</t>
  </si>
  <si>
    <t>nantokite</t>
  </si>
  <si>
    <t>lawrencite</t>
  </si>
  <si>
    <t>molysite</t>
  </si>
  <si>
    <t>chloromagnesite</t>
  </si>
  <si>
    <t>scacchite</t>
  </si>
  <si>
    <t>nickelous_chloride</t>
  </si>
  <si>
    <t>cotunnite</t>
  </si>
  <si>
    <t>sellaite</t>
  </si>
  <si>
    <t>villiaumite</t>
  </si>
  <si>
    <t>cryolite</t>
  </si>
  <si>
    <t>chiolite</t>
  </si>
  <si>
    <t>nahcolite</t>
  </si>
  <si>
    <t>thermonatrite</t>
  </si>
  <si>
    <t>sodium_carbonate</t>
  </si>
  <si>
    <t>chalcocyanite</t>
  </si>
  <si>
    <t>ferric_sulfate</t>
  </si>
  <si>
    <t>arcanite-alpha</t>
  </si>
  <si>
    <t>arcanite-beta</t>
  </si>
  <si>
    <t>K-Al_sulfate</t>
  </si>
  <si>
    <t>langbeinite</t>
  </si>
  <si>
    <t>Mg-sulfate</t>
  </si>
  <si>
    <t>manganous_sulfate</t>
  </si>
  <si>
    <t>thenardite</t>
  </si>
  <si>
    <t>nickelous_sulfate</t>
  </si>
  <si>
    <t>zinkosite</t>
  </si>
  <si>
    <t>berlinite</t>
  </si>
  <si>
    <t>whitlockite</t>
  </si>
  <si>
    <t>aluminum_sulfate</t>
  </si>
  <si>
    <t>SO3</t>
  </si>
  <si>
    <t>NiCl2</t>
  </si>
  <si>
    <t>Na2CO3</t>
  </si>
  <si>
    <t>Al2(SO4)3</t>
  </si>
  <si>
    <t>Fe2(SO4)3</t>
  </si>
  <si>
    <t>Kal(SO4)2</t>
  </si>
  <si>
    <t>MgSO4</t>
  </si>
  <si>
    <t>MnSO4</t>
  </si>
  <si>
    <t>NiSO4</t>
  </si>
  <si>
    <t>ZnSO4</t>
  </si>
  <si>
    <t>T</t>
  </si>
  <si>
    <t>T^-2</t>
  </si>
  <si>
    <t>Cp@25C</t>
  </si>
  <si>
    <t>T^-0.5</t>
  </si>
  <si>
    <t>T^2</t>
  </si>
  <si>
    <t>molybdenite</t>
  </si>
  <si>
    <t>millerite</t>
  </si>
  <si>
    <t>heazlewoodite</t>
  </si>
  <si>
    <t>tungstenite</t>
  </si>
  <si>
    <t>chalcostibite</t>
  </si>
  <si>
    <t>cattierite</t>
  </si>
  <si>
    <t xml:space="preserve"> </t>
  </si>
  <si>
    <t>slop98</t>
  </si>
  <si>
    <t>HP98</t>
  </si>
  <si>
    <t>RH95</t>
  </si>
  <si>
    <t>RH95/J</t>
  </si>
  <si>
    <t>T, K</t>
  </si>
  <si>
    <t>slop98/J</t>
  </si>
  <si>
    <t>HP98/J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</si>
  <si>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</si>
  <si>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</si>
  <si>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</si>
  <si>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</si>
  <si>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</si>
  <si>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</si>
  <si>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</si>
  <si>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</si>
  <si>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</si>
  <si>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</si>
  <si>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</si>
  <si>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</si>
  <si>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</si>
  <si>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</si>
  <si>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</si>
  <si>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</si>
  <si>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</si>
  <si>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</si>
  <si>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</si>
  <si>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</si>
  <si>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</si>
  <si>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</si>
  <si>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</si>
  <si>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</si>
  <si>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</si>
  <si>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</si>
  <si>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</si>
  <si>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regressed values</t>
  </si>
  <si>
    <t>converted to four-term</t>
  </si>
  <si>
    <t>Cp - J</t>
  </si>
  <si>
    <t>Cp - cal</t>
  </si>
  <si>
    <t>converted to slop 4-term</t>
  </si>
  <si>
    <t>T limit, K</t>
  </si>
  <si>
    <t>FeS2</t>
  </si>
  <si>
    <t>Formula</t>
  </si>
  <si>
    <t>soda-niter</t>
  </si>
  <si>
    <t>ammonia-niter</t>
  </si>
  <si>
    <t>NaAlCO3(OH)2</t>
  </si>
  <si>
    <t>dawsonite</t>
  </si>
  <si>
    <t>CoS2</t>
  </si>
  <si>
    <t>MoS2</t>
  </si>
  <si>
    <t>Ni3S2</t>
  </si>
  <si>
    <t>WS2</t>
  </si>
  <si>
    <t>CuSbS2</t>
  </si>
  <si>
    <t>troilite</t>
  </si>
  <si>
    <t>FeS</t>
  </si>
  <si>
    <t>apatite-H</t>
  </si>
  <si>
    <t>Ca5(PO4)3OH</t>
  </si>
  <si>
    <t>apatite-F</t>
  </si>
  <si>
    <t>Ca5(PO4)3F</t>
  </si>
  <si>
    <t>Fe0.947O</t>
  </si>
  <si>
    <t>MnO2</t>
  </si>
  <si>
    <t>Mn2O3</t>
  </si>
  <si>
    <t>Mn3O4</t>
  </si>
  <si>
    <t>Mn7SiO12</t>
  </si>
  <si>
    <t>MoO3</t>
  </si>
  <si>
    <t>PbO</t>
  </si>
  <si>
    <t>FeCr2O4</t>
  </si>
  <si>
    <t>Chromite-Mg</t>
  </si>
  <si>
    <t>MgCr2O4</t>
  </si>
  <si>
    <t>NiFe2O4</t>
  </si>
  <si>
    <t>Al-sulfate</t>
  </si>
  <si>
    <t>Aluminum_sulfate</t>
  </si>
  <si>
    <t>Fe-sulfate</t>
  </si>
  <si>
    <t>Na2SO4</t>
  </si>
  <si>
    <t>Ca3(PO4)2</t>
  </si>
  <si>
    <t>Al2SiO4F2</t>
  </si>
  <si>
    <t>Al6Si2O13</t>
  </si>
  <si>
    <t>Cr2O3</t>
  </si>
  <si>
    <t>rho</t>
  </si>
  <si>
    <t>NiS</t>
  </si>
  <si>
    <t>NH4NO3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</si>
</sst>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"/>
    <numFmt numFmtId="167" formatCode="0.000000"/>
    <numFmt numFmtId="168" formatCode="0.000E+00"/>
    <numFmt numFmtId="169" formatCode="0.000000E+00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0" borderId="0" xfId="0" applyFont="1"/>
    <xf numFmtId="0" fontId="0" fillId="2" borderId="0" xfId="0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8" fontId="0" fillId="2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/>
    <xf numFmtId="16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95383999644246E-2"/>
          <c:y val="6.2500076294038448E-2"/>
          <c:w val="0.88524747631965139"/>
          <c:h val="0.83500101928835357"/>
        </c:manualLayout>
      </c:layout>
      <c:scatterChart>
        <c:scatterStyle val="lineMarker"/>
        <c:varyColors val="0"/>
        <c:ser>
          <c:idx val="0"/>
          <c:order val="0"/>
          <c:tx>
            <c:strRef>
              <c:f>quartz1!$H$13</c:f>
              <c:strCache>
                <c:ptCount val="1"/>
                <c:pt idx="0">
                  <c:v>slop98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quartz1!$C$14:$C$21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844</c:v>
                </c:pt>
              </c:numCache>
            </c:numRef>
          </c:xVal>
          <c:yVal>
            <c:numRef>
              <c:f>quartz1!$H$14:$H$21</c:f>
              <c:numCache>
                <c:formatCode>General</c:formatCode>
                <c:ptCount val="8"/>
                <c:pt idx="0">
                  <c:v>10.627484914091085</c:v>
                </c:pt>
                <c:pt idx="1">
                  <c:v>10.68</c:v>
                </c:pt>
                <c:pt idx="2">
                  <c:v>12.8125</c:v>
                </c:pt>
                <c:pt idx="3">
                  <c:v>14.24</c:v>
                </c:pt>
                <c:pt idx="4">
                  <c:v>15.39</c:v>
                </c:pt>
                <c:pt idx="5">
                  <c:v>16.408979591836736</c:v>
                </c:pt>
                <c:pt idx="6">
                  <c:v>17.358125000000001</c:v>
                </c:pt>
                <c:pt idx="7">
                  <c:v>17.761765387120683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39-4449-BD3D-EA845468E9FF}"/>
            </c:ext>
          </c:extLst>
        </c:ser>
        <c:ser>
          <c:idx val="1"/>
          <c:order val="1"/>
          <c:tx>
            <c:strRef>
              <c:f>quartz1!$I$13</c:f>
              <c:strCache>
                <c:ptCount val="1"/>
                <c:pt idx="0">
                  <c:v>HP98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quartz1!$C$14:$C$21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844</c:v>
                </c:pt>
              </c:numCache>
            </c:numRef>
          </c:xVal>
          <c:yVal>
            <c:numRef>
              <c:f>quartz1!$I$14:$I$21</c:f>
              <c:numCache>
                <c:formatCode>General</c:formatCode>
                <c:ptCount val="8"/>
                <c:pt idx="0">
                  <c:v>10.470525621464098</c:v>
                </c:pt>
                <c:pt idx="1">
                  <c:v>10.516460118073761</c:v>
                </c:pt>
                <c:pt idx="2">
                  <c:v>12.478346049999999</c:v>
                </c:pt>
                <c:pt idx="3">
                  <c:v>13.777817822800152</c:v>
                </c:pt>
                <c:pt idx="4">
                  <c:v>14.704575770015239</c:v>
                </c:pt>
                <c:pt idx="5">
                  <c:v>15.39721989316768</c:v>
                </c:pt>
                <c:pt idx="6">
                  <c:v>15.931493870108207</c:v>
                </c:pt>
                <c:pt idx="7">
                  <c:v>16.12877526229537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39-4449-BD3D-EA845468E9FF}"/>
            </c:ext>
          </c:extLst>
        </c:ser>
        <c:ser>
          <c:idx val="2"/>
          <c:order val="2"/>
          <c:tx>
            <c:strRef>
              <c:f>quartz1!$J$13</c:f>
              <c:strCache>
                <c:ptCount val="1"/>
                <c:pt idx="0">
                  <c:v>RH95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quartz1!$C$14:$C$21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844</c:v>
                </c:pt>
              </c:numCache>
            </c:numRef>
          </c:xVal>
          <c:yVal>
            <c:numRef>
              <c:f>quartz1!$J$14:$J$21</c:f>
              <c:numCache>
                <c:formatCode>General</c:formatCode>
                <c:ptCount val="8"/>
                <c:pt idx="0">
                  <c:v>10.656490180710303</c:v>
                </c:pt>
                <c:pt idx="1">
                  <c:v>10.70184335229291</c:v>
                </c:pt>
                <c:pt idx="2">
                  <c:v>12.730810229445504</c:v>
                </c:pt>
                <c:pt idx="3">
                  <c:v>14.262578956579336</c:v>
                </c:pt>
                <c:pt idx="4">
                  <c:v>15.544990232629397</c:v>
                </c:pt>
                <c:pt idx="5">
                  <c:v>16.687316875048623</c:v>
                </c:pt>
                <c:pt idx="6">
                  <c:v>17.746253147002829</c:v>
                </c:pt>
                <c:pt idx="7">
                  <c:v>18.194730710501798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39-4449-BD3D-EA845468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78392"/>
        <c:axId val="220678784"/>
      </c:scatterChart>
      <c:valAx>
        <c:axId val="22067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8784"/>
        <c:crosses val="autoZero"/>
        <c:crossBetween val="midCat"/>
      </c:valAx>
      <c:valAx>
        <c:axId val="220678784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8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05941210477168"/>
          <c:y val="0.63250077209566902"/>
          <c:w val="0.12750478053986747"/>
          <c:h val="0.145000177002169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hausmannite!$C$13:$C$20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hausmannite!$D$13:$D$20</c:f>
              <c:numCache>
                <c:formatCode>0.0000</c:formatCode>
                <c:ptCount val="8"/>
                <c:pt idx="0">
                  <c:v>142.02284689311796</c:v>
                </c:pt>
                <c:pt idx="1">
                  <c:v>142.51937363901908</c:v>
                </c:pt>
                <c:pt idx="2">
                  <c:v>158.36600000000001</c:v>
                </c:pt>
                <c:pt idx="3">
                  <c:v>165.02873703178571</c:v>
                </c:pt>
                <c:pt idx="4">
                  <c:v>169.48667499708341</c:v>
                </c:pt>
                <c:pt idx="5">
                  <c:v>173.6357758502601</c:v>
                </c:pt>
                <c:pt idx="6">
                  <c:v>178.04323144547578</c:v>
                </c:pt>
                <c:pt idx="7">
                  <c:v>182.86458024691359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3-49DA-908A-95D62FB1DE7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hausmannite!$C$25:$C$32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hausmannite!$I$25:$I$32</c:f>
              <c:numCache>
                <c:formatCode>General</c:formatCode>
                <c:ptCount val="8"/>
                <c:pt idx="0">
                  <c:v>142.02284689311614</c:v>
                </c:pt>
                <c:pt idx="1">
                  <c:v>142.51937363901791</c:v>
                </c:pt>
                <c:pt idx="2">
                  <c:v>158.36600000000769</c:v>
                </c:pt>
                <c:pt idx="3">
                  <c:v>165.02873703178679</c:v>
                </c:pt>
                <c:pt idx="4">
                  <c:v>169.48667499707906</c:v>
                </c:pt>
                <c:pt idx="5">
                  <c:v>173.6357758502547</c:v>
                </c:pt>
                <c:pt idx="6">
                  <c:v>178.04323144547396</c:v>
                </c:pt>
                <c:pt idx="7">
                  <c:v>182.8645802469193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63-49DA-908A-95D62FB1D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56920"/>
        <c:axId val="220357312"/>
      </c:scatterChart>
      <c:valAx>
        <c:axId val="22035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7312"/>
        <c:crosses val="autoZero"/>
        <c:crossBetween val="midCat"/>
      </c:valAx>
      <c:valAx>
        <c:axId val="22035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69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braunite!$C$13:$C$20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braunite!$D$13:$D$20</c:f>
              <c:numCache>
                <c:formatCode>0.0000</c:formatCode>
                <c:ptCount val="8"/>
                <c:pt idx="0">
                  <c:v>380.84884989313611</c:v>
                </c:pt>
                <c:pt idx="1">
                  <c:v>382.06666666666672</c:v>
                </c:pt>
                <c:pt idx="2">
                  <c:v>428.75</c:v>
                </c:pt>
                <c:pt idx="3">
                  <c:v>456.32000000000005</c:v>
                </c:pt>
                <c:pt idx="4">
                  <c:v>476.36666666666673</c:v>
                </c:pt>
                <c:pt idx="5">
                  <c:v>492.86122448979592</c:v>
                </c:pt>
                <c:pt idx="6">
                  <c:v>507.46249999999998</c:v>
                </c:pt>
                <c:pt idx="7">
                  <c:v>520.96296296296293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56-4604-8169-799BD482A58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braunite!$C$25:$C$32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braunite!$I$25:$I$32</c:f>
              <c:numCache>
                <c:formatCode>General</c:formatCode>
                <c:ptCount val="8"/>
                <c:pt idx="0">
                  <c:v>380.8488498931448</c:v>
                </c:pt>
                <c:pt idx="1">
                  <c:v>382.06666666667263</c:v>
                </c:pt>
                <c:pt idx="2">
                  <c:v>428.74999999996487</c:v>
                </c:pt>
                <c:pt idx="3">
                  <c:v>456.31999999999442</c:v>
                </c:pt>
                <c:pt idx="4">
                  <c:v>476.36666666668555</c:v>
                </c:pt>
                <c:pt idx="5">
                  <c:v>492.86122448981973</c:v>
                </c:pt>
                <c:pt idx="6">
                  <c:v>507.46250000000845</c:v>
                </c:pt>
                <c:pt idx="7">
                  <c:v>520.96296296293804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56-4604-8169-799BD482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7216"/>
        <c:axId val="220137608"/>
      </c:scatterChart>
      <c:valAx>
        <c:axId val="2201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7608"/>
        <c:crosses val="autoZero"/>
        <c:crossBetween val="midCat"/>
      </c:valAx>
      <c:valAx>
        <c:axId val="220137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72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molybdite!$C$13:$C$20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molybdite!$D$13:$D$20</c:f>
              <c:numCache>
                <c:formatCode>0.0000</c:formatCode>
                <c:ptCount val="8"/>
                <c:pt idx="0">
                  <c:v>74.908113741129668</c:v>
                </c:pt>
                <c:pt idx="1">
                  <c:v>75.125397657319624</c:v>
                </c:pt>
                <c:pt idx="2">
                  <c:v>83.02000000000001</c:v>
                </c:pt>
                <c:pt idx="3">
                  <c:v>87.775457718344384</c:v>
                </c:pt>
                <c:pt idx="4">
                  <c:v>91.85046310168515</c:v>
                </c:pt>
                <c:pt idx="5">
                  <c:v>95.892441878068382</c:v>
                </c:pt>
                <c:pt idx="6">
                  <c:v>100.08333832232071</c:v>
                </c:pt>
                <c:pt idx="7">
                  <c:v>104.46462962962963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AB-40F1-96C0-A9CD199286E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molybdite!$C$25:$C$32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molybdite!$I$25:$I$32</c:f>
              <c:numCache>
                <c:formatCode>General</c:formatCode>
                <c:ptCount val="8"/>
                <c:pt idx="0">
                  <c:v>74.908113741127906</c:v>
                </c:pt>
                <c:pt idx="1">
                  <c:v>75.125397657318459</c:v>
                </c:pt>
                <c:pt idx="2">
                  <c:v>83.020000000007443</c:v>
                </c:pt>
                <c:pt idx="3">
                  <c:v>87.775457718345407</c:v>
                </c:pt>
                <c:pt idx="4">
                  <c:v>91.850463101680958</c:v>
                </c:pt>
                <c:pt idx="5">
                  <c:v>95.89244187806321</c:v>
                </c:pt>
                <c:pt idx="6">
                  <c:v>100.08333832231895</c:v>
                </c:pt>
                <c:pt idx="7">
                  <c:v>104.46462962963518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AB-40F1-96C0-A9CD1992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61624"/>
        <c:axId val="220362016"/>
      </c:scatterChart>
      <c:valAx>
        <c:axId val="220361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62016"/>
        <c:crosses val="autoZero"/>
        <c:crossBetween val="midCat"/>
      </c:valAx>
      <c:valAx>
        <c:axId val="22036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616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255033557047"/>
          <c:y val="5.8823529411764705E-2"/>
          <c:w val="0.82214765100671139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litharge!$C$13:$C$20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litharge!$D$13:$D$20</c:f>
              <c:numCache>
                <c:formatCode>0.0000</c:formatCode>
                <c:ptCount val="8"/>
                <c:pt idx="0">
                  <c:v>45.772049333478087</c:v>
                </c:pt>
                <c:pt idx="1">
                  <c:v>45.893222222222228</c:v>
                </c:pt>
                <c:pt idx="2">
                  <c:v>50.511125</c:v>
                </c:pt>
                <c:pt idx="3">
                  <c:v>53.200200000000002</c:v>
                </c:pt>
                <c:pt idx="4">
                  <c:v>55.130055555555558</c:v>
                </c:pt>
                <c:pt idx="5">
                  <c:v>56.701448979591838</c:v>
                </c:pt>
                <c:pt idx="6">
                  <c:v>58.081781250000006</c:v>
                </c:pt>
                <c:pt idx="7">
                  <c:v>59.351024691358027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E1-4D1B-AC26-E7194E0B7D1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litharge!$C$25:$C$32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litharge!$I$25:$I$32</c:f>
              <c:numCache>
                <c:formatCode>General</c:formatCode>
                <c:ptCount val="8"/>
                <c:pt idx="0">
                  <c:v>45.772049333478087</c:v>
                </c:pt>
                <c:pt idx="1">
                  <c:v>45.893222222222249</c:v>
                </c:pt>
                <c:pt idx="2">
                  <c:v>50.511125000000433</c:v>
                </c:pt>
                <c:pt idx="3">
                  <c:v>53.20019999999986</c:v>
                </c:pt>
                <c:pt idx="4">
                  <c:v>55.130055555555039</c:v>
                </c:pt>
                <c:pt idx="5">
                  <c:v>56.701448979591362</c:v>
                </c:pt>
                <c:pt idx="6">
                  <c:v>58.081781249999942</c:v>
                </c:pt>
                <c:pt idx="7">
                  <c:v>59.351024691358724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E1-4D1B-AC26-E7194E0B7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59272"/>
        <c:axId val="220359664"/>
      </c:scatterChart>
      <c:valAx>
        <c:axId val="22035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9664"/>
        <c:crosses val="autoZero"/>
        <c:crossBetween val="midCat"/>
      </c:valAx>
      <c:valAx>
        <c:axId val="22035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9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83221476510062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chromite!$C$13:$C$20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chromite!$D$13:$D$20</c:f>
              <c:numCache>
                <c:formatCode>0.0000</c:formatCode>
                <c:ptCount val="8"/>
                <c:pt idx="0">
                  <c:v>133.57927729480423</c:v>
                </c:pt>
                <c:pt idx="1">
                  <c:v>133.9489084350368</c:v>
                </c:pt>
                <c:pt idx="2">
                  <c:v>149.90532500000003</c:v>
                </c:pt>
                <c:pt idx="3">
                  <c:v>160.47932918136178</c:v>
                </c:pt>
                <c:pt idx="4">
                  <c:v>167.90992640520142</c:v>
                </c:pt>
                <c:pt idx="5">
                  <c:v>173.37316433796263</c:v>
                </c:pt>
                <c:pt idx="6">
                  <c:v>177.54581586670537</c:v>
                </c:pt>
                <c:pt idx="7">
                  <c:v>180.8464654320988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4C-4CB2-BBD9-49B2A736E0E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chromite!$C$25:$C$32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chromite!$I$25:$I$32</c:f>
              <c:numCache>
                <c:formatCode>General</c:formatCode>
                <c:ptCount val="8"/>
                <c:pt idx="0">
                  <c:v>133.57391852507598</c:v>
                </c:pt>
                <c:pt idx="1">
                  <c:v>133.94890527337489</c:v>
                </c:pt>
                <c:pt idx="2">
                  <c:v>149.93210399122032</c:v>
                </c:pt>
                <c:pt idx="3">
                  <c:v>160.45247812780025</c:v>
                </c:pt>
                <c:pt idx="4">
                  <c:v>167.89069522208891</c:v>
                </c:pt>
                <c:pt idx="5">
                  <c:v>173.3898405687101</c:v>
                </c:pt>
                <c:pt idx="6">
                  <c:v>177.57593693827064</c:v>
                </c:pt>
                <c:pt idx="7">
                  <c:v>180.82433330662971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4C-4CB2-BBD9-49B2A736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8392"/>
        <c:axId val="220354568"/>
      </c:scatterChart>
      <c:valAx>
        <c:axId val="220138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4568"/>
        <c:crosses val="autoZero"/>
        <c:crossBetween val="midCat"/>
      </c:valAx>
      <c:valAx>
        <c:axId val="22035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8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'Chromite-Mg'!$C$13:$C$20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'Chromite-Mg'!$D$13:$D$20</c:f>
              <c:numCache>
                <c:formatCode>0.0000</c:formatCode>
                <c:ptCount val="8"/>
                <c:pt idx="0">
                  <c:v>126.81664034500687</c:v>
                </c:pt>
                <c:pt idx="1">
                  <c:v>127.36932856035865</c:v>
                </c:pt>
                <c:pt idx="2">
                  <c:v>147.8767</c:v>
                </c:pt>
                <c:pt idx="3">
                  <c:v>158.70639329360762</c:v>
                </c:pt>
                <c:pt idx="4">
                  <c:v>165.47062962795096</c:v>
                </c:pt>
                <c:pt idx="5">
                  <c:v>170.18237982332607</c:v>
                </c:pt>
                <c:pt idx="6">
                  <c:v>173.72331633430093</c:v>
                </c:pt>
                <c:pt idx="7">
                  <c:v>176.53560740740741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6-41A1-A078-59AC977A8F7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'Chromite-Mg'!$C$25:$C$32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'Chromite-Mg'!$I$25:$I$32</c:f>
              <c:numCache>
                <c:formatCode>General</c:formatCode>
                <c:ptCount val="8"/>
                <c:pt idx="0">
                  <c:v>126.8166403450123</c:v>
                </c:pt>
                <c:pt idx="1">
                  <c:v>127.36932856036223</c:v>
                </c:pt>
                <c:pt idx="2">
                  <c:v>147.87669999997735</c:v>
                </c:pt>
                <c:pt idx="3">
                  <c:v>158.70639329360426</c:v>
                </c:pt>
                <c:pt idx="4">
                  <c:v>165.47062962796346</c:v>
                </c:pt>
                <c:pt idx="5">
                  <c:v>170.18237982334168</c:v>
                </c:pt>
                <c:pt idx="6">
                  <c:v>173.72331633430636</c:v>
                </c:pt>
                <c:pt idx="7">
                  <c:v>176.53560740739101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6-41A1-A078-59AC977A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55352"/>
        <c:axId val="220355744"/>
      </c:scatterChart>
      <c:valAx>
        <c:axId val="22035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5744"/>
        <c:crosses val="autoZero"/>
        <c:crossBetween val="midCat"/>
      </c:valAx>
      <c:valAx>
        <c:axId val="22035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5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trevorite!$C$13:$C$20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trevorite!$D$13:$D$20</c:f>
              <c:numCache>
                <c:formatCode>0.0000</c:formatCode>
                <c:ptCount val="8"/>
                <c:pt idx="0">
                  <c:v>146.87365209566477</c:v>
                </c:pt>
                <c:pt idx="1">
                  <c:v>147.18355555555556</c:v>
                </c:pt>
                <c:pt idx="2">
                  <c:v>164.03950000000003</c:v>
                </c:pt>
                <c:pt idx="3">
                  <c:v>180.99968000000001</c:v>
                </c:pt>
                <c:pt idx="4">
                  <c:v>198.00088888888891</c:v>
                </c:pt>
                <c:pt idx="5">
                  <c:v>215.0214693877551</c:v>
                </c:pt>
                <c:pt idx="6">
                  <c:v>232.05237500000001</c:v>
                </c:pt>
                <c:pt idx="7">
                  <c:v>249.0892839506173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17-44CA-9B7F-7799D377985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trevorite!$C$25:$C$32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trevorite!$I$25:$I$32</c:f>
              <c:numCache>
                <c:formatCode>General</c:formatCode>
                <c:ptCount val="8"/>
                <c:pt idx="0">
                  <c:v>146.87365209566556</c:v>
                </c:pt>
                <c:pt idx="1">
                  <c:v>147.1835555555561</c:v>
                </c:pt>
                <c:pt idx="2">
                  <c:v>164.03949999999662</c:v>
                </c:pt>
                <c:pt idx="3">
                  <c:v>180.9996799999995</c:v>
                </c:pt>
                <c:pt idx="4">
                  <c:v>198.00088888889076</c:v>
                </c:pt>
                <c:pt idx="5">
                  <c:v>215.02146938775746</c:v>
                </c:pt>
                <c:pt idx="6">
                  <c:v>232.05237500000092</c:v>
                </c:pt>
                <c:pt idx="7">
                  <c:v>249.08928395061503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17-44CA-9B7F-7799D3779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83096"/>
        <c:axId val="220958272"/>
      </c:scatterChart>
      <c:valAx>
        <c:axId val="22068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58272"/>
        <c:crosses val="autoZero"/>
        <c:crossBetween val="midCat"/>
      </c:valAx>
      <c:valAx>
        <c:axId val="22095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3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'Al-sulfate'!$C$13:$C$20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'Al-sulfate'!$D$13:$D$20</c:f>
              <c:numCache>
                <c:formatCode>0.0000</c:formatCode>
                <c:ptCount val="8"/>
                <c:pt idx="0">
                  <c:v>259.25813428715838</c:v>
                </c:pt>
                <c:pt idx="1">
                  <c:v>260.6157430931375</c:v>
                </c:pt>
                <c:pt idx="2">
                  <c:v>317.35400000000004</c:v>
                </c:pt>
                <c:pt idx="3">
                  <c:v>352.93048747678625</c:v>
                </c:pt>
                <c:pt idx="4">
                  <c:v>376.60009776538203</c:v>
                </c:pt>
                <c:pt idx="5">
                  <c:v>392.79060650255082</c:v>
                </c:pt>
                <c:pt idx="6">
                  <c:v>403.9217540038947</c:v>
                </c:pt>
                <c:pt idx="7">
                  <c:v>411.44233333333335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5-4499-9D34-41F2BC345A1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'Al-sulfate'!$C$25:$C$32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'Al-sulfate'!$I$25:$I$32</c:f>
              <c:numCache>
                <c:formatCode>General</c:formatCode>
                <c:ptCount val="8"/>
                <c:pt idx="0">
                  <c:v>259.25813428716583</c:v>
                </c:pt>
                <c:pt idx="1">
                  <c:v>260.61574309314267</c:v>
                </c:pt>
                <c:pt idx="2">
                  <c:v>317.35399999997048</c:v>
                </c:pt>
                <c:pt idx="3">
                  <c:v>352.93048747678114</c:v>
                </c:pt>
                <c:pt idx="4">
                  <c:v>376.60009776539749</c:v>
                </c:pt>
                <c:pt idx="5">
                  <c:v>392.79060650257054</c:v>
                </c:pt>
                <c:pt idx="6">
                  <c:v>403.92175400390209</c:v>
                </c:pt>
                <c:pt idx="7">
                  <c:v>411.4423333333134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5-4499-9D34-41F2BC34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32608"/>
        <c:axId val="137733000"/>
      </c:scatterChart>
      <c:valAx>
        <c:axId val="1377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33000"/>
        <c:crosses val="autoZero"/>
        <c:crossBetween val="midCat"/>
      </c:valAx>
      <c:valAx>
        <c:axId val="137733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326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'ferric sulfate'!$C$13:$C$20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'ferric sulfate'!$D$13:$D$20</c:f>
              <c:numCache>
                <c:formatCode>0.0000</c:formatCode>
                <c:ptCount val="8"/>
                <c:pt idx="0">
                  <c:v>275.02767920010382</c:v>
                </c:pt>
                <c:pt idx="1">
                  <c:v>276.03666666666669</c:v>
                </c:pt>
                <c:pt idx="2">
                  <c:v>319.435</c:v>
                </c:pt>
                <c:pt idx="3">
                  <c:v>351.71</c:v>
                </c:pt>
                <c:pt idx="4">
                  <c:v>379.60666666666668</c:v>
                </c:pt>
                <c:pt idx="5">
                  <c:v>405.43612244897957</c:v>
                </c:pt>
                <c:pt idx="6">
                  <c:v>430.16374999999999</c:v>
                </c:pt>
                <c:pt idx="7">
                  <c:v>454.25074074074075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A2-48C4-A380-14971ED8A78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'ferric sulfate'!$C$25:$C$32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'ferric sulfate'!$I$25:$I$32</c:f>
              <c:numCache>
                <c:formatCode>General</c:formatCode>
                <c:ptCount val="8"/>
                <c:pt idx="0">
                  <c:v>275.02767920010535</c:v>
                </c:pt>
                <c:pt idx="1">
                  <c:v>276.03666666666771</c:v>
                </c:pt>
                <c:pt idx="2">
                  <c:v>319.43499999999506</c:v>
                </c:pt>
                <c:pt idx="3">
                  <c:v>351.70999999999862</c:v>
                </c:pt>
                <c:pt idx="4">
                  <c:v>379.60666666666845</c:v>
                </c:pt>
                <c:pt idx="5">
                  <c:v>405.43612244898242</c:v>
                </c:pt>
                <c:pt idx="6">
                  <c:v>430.16375000000136</c:v>
                </c:pt>
                <c:pt idx="7">
                  <c:v>454.25074074073842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A2-48C4-A380-14971ED8A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4472"/>
        <c:axId val="220134080"/>
      </c:scatterChart>
      <c:valAx>
        <c:axId val="22013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4080"/>
        <c:crosses val="autoZero"/>
        <c:crossBetween val="midCat"/>
      </c:valAx>
      <c:valAx>
        <c:axId val="22013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4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68558054022828E-2"/>
          <c:w val="0.81208053691275173"/>
          <c:h val="0.845072359779287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thenardite!$C$13:$C$20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thenardite!$D$13:$D$20</c:f>
              <c:numCache>
                <c:formatCode>0.0000</c:formatCode>
                <c:ptCount val="8"/>
                <c:pt idx="0">
                  <c:v>146.2023915</c:v>
                </c:pt>
                <c:pt idx="1">
                  <c:v>146.35300000000001</c:v>
                </c:pt>
                <c:pt idx="2">
                  <c:v>154.494</c:v>
                </c:pt>
                <c:pt idx="3">
                  <c:v>162.63499999999999</c:v>
                </c:pt>
                <c:pt idx="4">
                  <c:v>170.77600000000001</c:v>
                </c:pt>
                <c:pt idx="5">
                  <c:v>178.917</c:v>
                </c:pt>
                <c:pt idx="6">
                  <c:v>187.05799999999999</c:v>
                </c:pt>
                <c:pt idx="7">
                  <c:v>195.19900000000001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B0-4D26-93C6-E33023098D2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thenardite!$C$25:$C$32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thenardite!$I$25:$I$32</c:f>
              <c:numCache>
                <c:formatCode>General</c:formatCode>
                <c:ptCount val="8"/>
                <c:pt idx="0">
                  <c:v>146.20239150000629</c:v>
                </c:pt>
                <c:pt idx="1">
                  <c:v>146.35300000000419</c:v>
                </c:pt>
                <c:pt idx="2">
                  <c:v>154.49399999997379</c:v>
                </c:pt>
                <c:pt idx="3">
                  <c:v>162.63499999999632</c:v>
                </c:pt>
                <c:pt idx="4">
                  <c:v>170.77600000001476</c:v>
                </c:pt>
                <c:pt idx="5">
                  <c:v>178.91700000001825</c:v>
                </c:pt>
                <c:pt idx="6">
                  <c:v>187.05800000000639</c:v>
                </c:pt>
                <c:pt idx="7">
                  <c:v>195.19899999998083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B0-4D26-93C6-E3302309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79568"/>
        <c:axId val="220679960"/>
      </c:scatterChart>
      <c:valAx>
        <c:axId val="2206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9960"/>
        <c:crosses val="autoZero"/>
        <c:crossBetween val="midCat"/>
      </c:valAx>
      <c:valAx>
        <c:axId val="220679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95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95481668779497"/>
          <c:w val="0.12583892617449666"/>
          <c:h val="9.15495056427561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6555117374515E-2"/>
          <c:y val="5.9225578402595569E-2"/>
          <c:w val="0.76049474403783768"/>
          <c:h val="0.838269725082891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'ammonia-niter'!$C$13:$C$16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</c:numCache>
            </c:numRef>
          </c:xVal>
          <c:yVal>
            <c:numRef>
              <c:f>'ammonia-niter'!$D$13:$D$16</c:f>
              <c:numCache>
                <c:formatCode>0.0000</c:formatCode>
                <c:ptCount val="4"/>
                <c:pt idx="0">
                  <c:v>139.37</c:v>
                </c:pt>
                <c:pt idx="1">
                  <c:v>139.37</c:v>
                </c:pt>
                <c:pt idx="2">
                  <c:v>190.79</c:v>
                </c:pt>
                <c:pt idx="3">
                  <c:v>161.08000000000001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B2-4E17-B773-39BD54C4076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'ammonia-niter'!$C$25:$C$28</c:f>
              <c:numCache>
                <c:formatCode>General</c:formatCode>
                <c:ptCount val="4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</c:numCache>
            </c:numRef>
          </c:xVal>
          <c:yVal>
            <c:numRef>
              <c:f>'ammonia-niter'!$I$25:$I$28</c:f>
              <c:numCache>
                <c:formatCode>General</c:formatCode>
                <c:ptCount val="4"/>
                <c:pt idx="0">
                  <c:v>139.37000009636566</c:v>
                </c:pt>
                <c:pt idx="1">
                  <c:v>139.36999990000703</c:v>
                </c:pt>
                <c:pt idx="2">
                  <c:v>190.79000000555121</c:v>
                </c:pt>
                <c:pt idx="3">
                  <c:v>161.07999999808766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B2-4E17-B773-39BD54C40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33784"/>
        <c:axId val="220130944"/>
      </c:scatterChart>
      <c:valAx>
        <c:axId val="13773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0944"/>
        <c:crosses val="autoZero"/>
        <c:crossBetween val="midCat"/>
      </c:valAx>
      <c:valAx>
        <c:axId val="22013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7337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765539117403447"/>
          <c:y val="0.430524396849637"/>
          <c:w val="0.10246925934276059"/>
          <c:h val="9.7949995050446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40254678695397E-2"/>
          <c:y val="5.8548076318332296E-2"/>
          <c:w val="0.85996774284369759"/>
          <c:h val="0.84543422203671836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thenardite!$C$13:$C$20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thenardite!$F$13:$F$20</c:f>
              <c:numCache>
                <c:formatCode>General</c:formatCode>
                <c:ptCount val="8"/>
                <c:pt idx="0">
                  <c:v>127.28</c:v>
                </c:pt>
                <c:pt idx="1">
                  <c:v>127.63</c:v>
                </c:pt>
                <c:pt idx="2">
                  <c:v>146.82</c:v>
                </c:pt>
                <c:pt idx="3">
                  <c:v>173.3</c:v>
                </c:pt>
                <c:pt idx="4">
                  <c:v>170.78</c:v>
                </c:pt>
                <c:pt idx="5">
                  <c:v>178.92</c:v>
                </c:pt>
                <c:pt idx="6">
                  <c:v>187.06</c:v>
                </c:pt>
                <c:pt idx="7">
                  <c:v>195.2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5C-4ECA-9288-4434B40A89E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thenardite!$C$25:$C$32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thenardite!$I$25:$I$32</c:f>
              <c:numCache>
                <c:formatCode>General</c:formatCode>
                <c:ptCount val="8"/>
                <c:pt idx="0">
                  <c:v>146.20239150000629</c:v>
                </c:pt>
                <c:pt idx="1">
                  <c:v>146.35300000000419</c:v>
                </c:pt>
                <c:pt idx="2">
                  <c:v>154.49399999997379</c:v>
                </c:pt>
                <c:pt idx="3">
                  <c:v>162.63499999999632</c:v>
                </c:pt>
                <c:pt idx="4">
                  <c:v>170.77600000001476</c:v>
                </c:pt>
                <c:pt idx="5">
                  <c:v>178.91700000001825</c:v>
                </c:pt>
                <c:pt idx="6">
                  <c:v>187.05800000000639</c:v>
                </c:pt>
                <c:pt idx="7">
                  <c:v>195.19899999998083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5C-4ECA-9288-4434B40A8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80744"/>
        <c:axId val="220681136"/>
      </c:scatterChart>
      <c:valAx>
        <c:axId val="22068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1136"/>
        <c:crosses val="autoZero"/>
        <c:crossBetween val="midCat"/>
      </c:valAx>
      <c:valAx>
        <c:axId val="22068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0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58212905275776"/>
          <c:y val="0.770492684349253"/>
          <c:w val="0.12355858374191057"/>
          <c:h val="9.13349990565983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whitlockite!$C$13:$C$20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whitlockite!$D$13:$D$20</c:f>
              <c:numCache>
                <c:formatCode>0.0000</c:formatCode>
                <c:ptCount val="8"/>
                <c:pt idx="0">
                  <c:v>231.63090358941827</c:v>
                </c:pt>
                <c:pt idx="1">
                  <c:v>232.11555555555555</c:v>
                </c:pt>
                <c:pt idx="2">
                  <c:v>255.24249999999998</c:v>
                </c:pt>
                <c:pt idx="3">
                  <c:v>275.30399999999997</c:v>
                </c:pt>
                <c:pt idx="4">
                  <c:v>294.1588888888889</c:v>
                </c:pt>
                <c:pt idx="5">
                  <c:v>312.44408163265308</c:v>
                </c:pt>
                <c:pt idx="6">
                  <c:v>330.42562499999997</c:v>
                </c:pt>
                <c:pt idx="7">
                  <c:v>348.23061728395061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9-46DD-BF22-E282525792B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whitlockite!$C$25:$C$32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whitlockite!$I$25:$I$32</c:f>
              <c:numCache>
                <c:formatCode>General</c:formatCode>
                <c:ptCount val="8"/>
                <c:pt idx="0">
                  <c:v>231.63090358942372</c:v>
                </c:pt>
                <c:pt idx="1">
                  <c:v>232.11555555555927</c:v>
                </c:pt>
                <c:pt idx="2">
                  <c:v>255.24249999997826</c:v>
                </c:pt>
                <c:pt idx="3">
                  <c:v>275.30399999999634</c:v>
                </c:pt>
                <c:pt idx="4">
                  <c:v>294.15888888890026</c:v>
                </c:pt>
                <c:pt idx="5">
                  <c:v>312.44408163266758</c:v>
                </c:pt>
                <c:pt idx="6">
                  <c:v>330.42562500000537</c:v>
                </c:pt>
                <c:pt idx="7">
                  <c:v>348.23061728393583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B9-46DD-BF22-E28252579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960232"/>
        <c:axId val="220960624"/>
      </c:scatterChart>
      <c:valAx>
        <c:axId val="22096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60624"/>
        <c:crosses val="autoZero"/>
        <c:crossBetween val="midCat"/>
      </c:valAx>
      <c:valAx>
        <c:axId val="22096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602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'apatite-H'!$C$13:$C$20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'apatite-H'!$D$13:$D$20</c:f>
              <c:numCache>
                <c:formatCode>0.0000</c:formatCode>
                <c:ptCount val="8"/>
                <c:pt idx="0">
                  <c:v>385.17489677557484</c:v>
                </c:pt>
                <c:pt idx="1">
                  <c:v>386.82702263913012</c:v>
                </c:pt>
                <c:pt idx="2">
                  <c:v>446.41500000000002</c:v>
                </c:pt>
                <c:pt idx="3">
                  <c:v>477.29038214504237</c:v>
                </c:pt>
                <c:pt idx="4">
                  <c:v>497.61598762522783</c:v>
                </c:pt>
                <c:pt idx="5">
                  <c:v>513.35099871503223</c:v>
                </c:pt>
                <c:pt idx="6">
                  <c:v>526.86476903644188</c:v>
                </c:pt>
                <c:pt idx="7">
                  <c:v>539.22765432098765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04-47CF-BD9C-A93EC87970D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'apatite-H'!$C$25:$C$32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'apatite-H'!$I$25:$I$32</c:f>
              <c:numCache>
                <c:formatCode>General</c:formatCode>
                <c:ptCount val="8"/>
                <c:pt idx="0">
                  <c:v>385.17489677557404</c:v>
                </c:pt>
                <c:pt idx="1">
                  <c:v>386.82702263912955</c:v>
                </c:pt>
                <c:pt idx="2">
                  <c:v>446.41500000000224</c:v>
                </c:pt>
                <c:pt idx="3">
                  <c:v>477.2903821450434</c:v>
                </c:pt>
                <c:pt idx="4">
                  <c:v>497.61598762522755</c:v>
                </c:pt>
                <c:pt idx="5">
                  <c:v>513.35099871503132</c:v>
                </c:pt>
                <c:pt idx="6">
                  <c:v>526.8647690364412</c:v>
                </c:pt>
                <c:pt idx="7">
                  <c:v>539.22765432098788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04-47CF-BD9C-A93EC879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2904"/>
        <c:axId val="220133296"/>
      </c:scatterChart>
      <c:valAx>
        <c:axId val="22013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3296"/>
        <c:crosses val="autoZero"/>
        <c:crossBetween val="midCat"/>
      </c:valAx>
      <c:valAx>
        <c:axId val="22013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2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'apatite-F'!$C$13:$C$20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'apatite-F'!$D$13:$D$20</c:f>
              <c:numCache>
                <c:formatCode>0.0000</c:formatCode>
                <c:ptCount val="8"/>
                <c:pt idx="0">
                  <c:v>375.93508917410355</c:v>
                </c:pt>
                <c:pt idx="1">
                  <c:v>377.11376474217974</c:v>
                </c:pt>
                <c:pt idx="2">
                  <c:v>426.46849999999989</c:v>
                </c:pt>
                <c:pt idx="3">
                  <c:v>458.21924943047605</c:v>
                </c:pt>
                <c:pt idx="4">
                  <c:v>480.46590175002518</c:v>
                </c:pt>
                <c:pt idx="5">
                  <c:v>496.88835273595771</c:v>
                </c:pt>
                <c:pt idx="6">
                  <c:v>509.43416749311098</c:v>
                </c:pt>
                <c:pt idx="7">
                  <c:v>519.24451851851836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E1-4DD3-83DC-E26694F90F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'apatite-F'!$C$25:$C$32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'apatite-F'!$I$25:$I$32</c:f>
              <c:numCache>
                <c:formatCode>General</c:formatCode>
                <c:ptCount val="8"/>
                <c:pt idx="0">
                  <c:v>375.93508917411498</c:v>
                </c:pt>
                <c:pt idx="1">
                  <c:v>377.11376474218741</c:v>
                </c:pt>
                <c:pt idx="2">
                  <c:v>426.46849999995538</c:v>
                </c:pt>
                <c:pt idx="3">
                  <c:v>458.2192494304681</c:v>
                </c:pt>
                <c:pt idx="4">
                  <c:v>480.46590175004803</c:v>
                </c:pt>
                <c:pt idx="5">
                  <c:v>496.88835273598704</c:v>
                </c:pt>
                <c:pt idx="6">
                  <c:v>509.43416749312166</c:v>
                </c:pt>
                <c:pt idx="7">
                  <c:v>519.24451851848835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E1-4DD3-83DC-E26694F90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1728"/>
        <c:axId val="220132120"/>
      </c:scatterChart>
      <c:valAx>
        <c:axId val="2201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2120"/>
        <c:crosses val="autoZero"/>
        <c:crossBetween val="midCat"/>
      </c:valAx>
      <c:valAx>
        <c:axId val="220132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17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topaz!$C$13:$C$20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topaz!$D$13:$D$20</c:f>
              <c:numCache>
                <c:formatCode>0.0000</c:formatCode>
                <c:ptCount val="8"/>
                <c:pt idx="0">
                  <c:v>143.62732844874495</c:v>
                </c:pt>
                <c:pt idx="1">
                  <c:v>144.28175343368241</c:v>
                </c:pt>
                <c:pt idx="2">
                  <c:v>172.3775</c:v>
                </c:pt>
                <c:pt idx="3">
                  <c:v>190.31362150872306</c:v>
                </c:pt>
                <c:pt idx="4">
                  <c:v>201.97276562930247</c:v>
                </c:pt>
                <c:pt idx="5">
                  <c:v>209.48552684183181</c:v>
                </c:pt>
                <c:pt idx="6">
                  <c:v>214.10498492053</c:v>
                </c:pt>
                <c:pt idx="7">
                  <c:v>216.61623456790119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A7-4226-B017-C872FB5D8B0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topaz!$C$25:$C$32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topaz!$I$25:$I$32</c:f>
              <c:numCache>
                <c:formatCode>General</c:formatCode>
                <c:ptCount val="8"/>
                <c:pt idx="0">
                  <c:v>143.62732844874827</c:v>
                </c:pt>
                <c:pt idx="1">
                  <c:v>144.28175343368471</c:v>
                </c:pt>
                <c:pt idx="2">
                  <c:v>172.377499999988</c:v>
                </c:pt>
                <c:pt idx="3">
                  <c:v>190.3136215087207</c:v>
                </c:pt>
                <c:pt idx="4">
                  <c:v>201.9727656293083</c:v>
                </c:pt>
                <c:pt idx="5">
                  <c:v>209.48552684183954</c:v>
                </c:pt>
                <c:pt idx="6">
                  <c:v>214.10498492053298</c:v>
                </c:pt>
                <c:pt idx="7">
                  <c:v>216.61623456789368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A7-4226-B017-C872FB5D8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81920"/>
        <c:axId val="220682312"/>
      </c:scatterChart>
      <c:valAx>
        <c:axId val="2206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2312"/>
        <c:crosses val="autoZero"/>
        <c:crossBetween val="midCat"/>
      </c:valAx>
      <c:valAx>
        <c:axId val="220682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819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mullite!$C$13:$C$20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mullite!$D$13:$D$20</c:f>
              <c:numCache>
                <c:formatCode>0.0000</c:formatCode>
                <c:ptCount val="8"/>
                <c:pt idx="0">
                  <c:v>326.12831266531521</c:v>
                </c:pt>
                <c:pt idx="1">
                  <c:v>327.72768520312451</c:v>
                </c:pt>
                <c:pt idx="2">
                  <c:v>392.44049999999999</c:v>
                </c:pt>
                <c:pt idx="3">
                  <c:v>431.98133959922762</c:v>
                </c:pt>
                <c:pt idx="4">
                  <c:v>458.88347974651924</c:v>
                </c:pt>
                <c:pt idx="5">
                  <c:v>478.40058295729546</c:v>
                </c:pt>
                <c:pt idx="6">
                  <c:v>493.16241534586322</c:v>
                </c:pt>
                <c:pt idx="7">
                  <c:v>504.64880246913589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8B-4B6B-ACAD-A47909E6A6F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mullite!$C$25:$C$32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mullite!$I$25:$I$32</c:f>
              <c:numCache>
                <c:formatCode>General</c:formatCode>
                <c:ptCount val="8"/>
                <c:pt idx="0">
                  <c:v>326.12831266532987</c:v>
                </c:pt>
                <c:pt idx="1">
                  <c:v>327.72768520313423</c:v>
                </c:pt>
                <c:pt idx="2">
                  <c:v>392.44049999994195</c:v>
                </c:pt>
                <c:pt idx="3">
                  <c:v>431.98133959921819</c:v>
                </c:pt>
                <c:pt idx="4">
                  <c:v>458.88347974655011</c:v>
                </c:pt>
                <c:pt idx="5">
                  <c:v>478.40058295733451</c:v>
                </c:pt>
                <c:pt idx="6">
                  <c:v>493.16241534587738</c:v>
                </c:pt>
                <c:pt idx="7">
                  <c:v>504.64880246909553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8B-4B6B-ACAD-A47909E6A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76040"/>
        <c:axId val="220676432"/>
      </c:scatterChart>
      <c:valAx>
        <c:axId val="22067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6432"/>
        <c:crosses val="autoZero"/>
        <c:crossBetween val="midCat"/>
      </c:valAx>
      <c:valAx>
        <c:axId val="22067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6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6148032369731"/>
          <c:y val="6.1176470588235297E-2"/>
          <c:w val="0.76783495439536009"/>
          <c:h val="0.8329411764705881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heazlewoodite!$C$13:$C$25</c:f>
              <c:numCache>
                <c:formatCode>General</c:formatCode>
                <c:ptCount val="13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</c:numCache>
            </c:numRef>
          </c:xVal>
          <c:yVal>
            <c:numRef>
              <c:f>heazlewoodite!$D$13:$D$25</c:f>
              <c:numCache>
                <c:formatCode>0.0000</c:formatCode>
                <c:ptCount val="13"/>
                <c:pt idx="0">
                  <c:v>112.88139864892277</c:v>
                </c:pt>
                <c:pt idx="1">
                  <c:v>113.02515969813288</c:v>
                </c:pt>
                <c:pt idx="2">
                  <c:v>119.40474999999999</c:v>
                </c:pt>
                <c:pt idx="3">
                  <c:v>121.0735294460583</c:v>
                </c:pt>
                <c:pt idx="4">
                  <c:v>120.05570616949151</c:v>
                </c:pt>
                <c:pt idx="5">
                  <c:v>119.06951554482518</c:v>
                </c:pt>
                <c:pt idx="6">
                  <c:v>120.16908135653597</c:v>
                </c:pt>
                <c:pt idx="7">
                  <c:v>124.80748148148137</c:v>
                </c:pt>
                <c:pt idx="8">
                  <c:v>134.01486076862892</c:v>
                </c:pt>
                <c:pt idx="9">
                  <c:v>148.5347000070559</c:v>
                </c:pt>
                <c:pt idx="10">
                  <c:v>168.91499651573321</c:v>
                </c:pt>
                <c:pt idx="11">
                  <c:v>195.56804015105189</c:v>
                </c:pt>
                <c:pt idx="12">
                  <c:v>228.80994724596303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F9-450E-B17A-55013CE7391F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heazlewoodite!$C$29:$C$36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844</c:v>
                </c:pt>
              </c:numCache>
            </c:numRef>
          </c:xVal>
          <c:yVal>
            <c:numRef>
              <c:f>heazlewoodite!$I$29:$I$36</c:f>
              <c:numCache>
                <c:formatCode>General</c:formatCode>
                <c:ptCount val="8"/>
                <c:pt idx="0">
                  <c:v>112.69143563477209</c:v>
                </c:pt>
                <c:pt idx="1">
                  <c:v>113.02504762033882</c:v>
                </c:pt>
                <c:pt idx="2">
                  <c:v>120.35403838997784</c:v>
                </c:pt>
                <c:pt idx="3">
                  <c:v>120.12168651864491</c:v>
                </c:pt>
                <c:pt idx="4">
                  <c:v>119.37398000953176</c:v>
                </c:pt>
                <c:pt idx="5">
                  <c:v>119.66067120482721</c:v>
                </c:pt>
                <c:pt idx="6">
                  <c:v>121.23684314360561</c:v>
                </c:pt>
                <c:pt idx="7">
                  <c:v>122.32234197972576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F9-450E-B17A-55013CE73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58096"/>
        <c:axId val="220358488"/>
      </c:scatterChart>
      <c:valAx>
        <c:axId val="22035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8488"/>
        <c:crosses val="autoZero"/>
        <c:crossBetween val="midCat"/>
      </c:valAx>
      <c:valAx>
        <c:axId val="220358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58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61593432830523"/>
          <c:y val="0.42823529411764705"/>
          <c:w val="8.3009184258957855E-2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82350795373793E-2"/>
          <c:y val="5.9225578402595569E-2"/>
          <c:w val="0.75227073234680553"/>
          <c:h val="0.838269725082891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millerite!$C$13:$C$20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millerite!$D$13:$D$20</c:f>
              <c:numCache>
                <c:formatCode>0.0000</c:formatCode>
                <c:ptCount val="8"/>
                <c:pt idx="0">
                  <c:v>47.11</c:v>
                </c:pt>
                <c:pt idx="1">
                  <c:v>47.24</c:v>
                </c:pt>
                <c:pt idx="2">
                  <c:v>50.79</c:v>
                </c:pt>
                <c:pt idx="3">
                  <c:v>53.68</c:v>
                </c:pt>
                <c:pt idx="4">
                  <c:v>56.27</c:v>
                </c:pt>
                <c:pt idx="5">
                  <c:v>59.45</c:v>
                </c:pt>
                <c:pt idx="6">
                  <c:v>62.55</c:v>
                </c:pt>
                <c:pt idx="7">
                  <c:v>65.650000000000006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E5-469B-A85C-117F55A3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360448"/>
        <c:axId val="220360840"/>
      </c:scatterChart>
      <c:valAx>
        <c:axId val="2203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60840"/>
        <c:crosses val="autoZero"/>
        <c:crossBetween val="midCat"/>
      </c:valAx>
      <c:valAx>
        <c:axId val="220360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3604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9725827514272"/>
          <c:y val="0.45330346546601991"/>
          <c:w val="0.10765253583583596"/>
          <c:h val="5.01139509560424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255033557047"/>
          <c:y val="5.8823529411764705E-2"/>
          <c:w val="0.82214765100671139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troilite!$C$13:$C$20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troilite!$D$13:$D$20</c:f>
              <c:numCache>
                <c:formatCode>0.0000</c:formatCode>
                <c:ptCount val="8"/>
                <c:pt idx="0">
                  <c:v>50.49</c:v>
                </c:pt>
                <c:pt idx="1">
                  <c:v>50.64</c:v>
                </c:pt>
                <c:pt idx="2">
                  <c:v>70.02</c:v>
                </c:pt>
                <c:pt idx="3">
                  <c:v>72.06</c:v>
                </c:pt>
                <c:pt idx="4">
                  <c:v>67.33</c:v>
                </c:pt>
                <c:pt idx="5">
                  <c:v>58.13</c:v>
                </c:pt>
                <c:pt idx="6">
                  <c:v>57.73</c:v>
                </c:pt>
                <c:pt idx="7">
                  <c:v>58.65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59-489A-87E5-99EE488DB4D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troilite!$C$25:$C$32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troilite!$I$25:$I$32</c:f>
              <c:numCache>
                <c:formatCode>General</c:formatCode>
                <c:ptCount val="8"/>
                <c:pt idx="0">
                  <c:v>49.938519775541913</c:v>
                </c:pt>
                <c:pt idx="1">
                  <c:v>50.851525649214445</c:v>
                </c:pt>
                <c:pt idx="2">
                  <c:v>71.749752746167886</c:v>
                </c:pt>
                <c:pt idx="3">
                  <c:v>70.446309185968403</c:v>
                </c:pt>
                <c:pt idx="4">
                  <c:v>65.29013263909016</c:v>
                </c:pt>
                <c:pt idx="5">
                  <c:v>60.851854130921616</c:v>
                </c:pt>
                <c:pt idx="6">
                  <c:v>58.26182318178877</c:v>
                </c:pt>
                <c:pt idx="7">
                  <c:v>57.660082691306776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59-489A-87E5-99EE488D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959056"/>
        <c:axId val="220959448"/>
      </c:scatterChart>
      <c:valAx>
        <c:axId val="22095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59448"/>
        <c:crosses val="autoZero"/>
        <c:crossBetween val="midCat"/>
      </c:valAx>
      <c:valAx>
        <c:axId val="220959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590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83221476510062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255033557047"/>
          <c:y val="5.8823529411764705E-2"/>
          <c:w val="0.82214765100671139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wustite!$C$13:$C$20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wustite!$D$13:$D$20</c:f>
              <c:numCache>
                <c:formatCode>0.0000</c:formatCode>
                <c:ptCount val="8"/>
                <c:pt idx="0">
                  <c:v>48.129108941665741</c:v>
                </c:pt>
                <c:pt idx="1">
                  <c:v>48.266830960918362</c:v>
                </c:pt>
                <c:pt idx="2">
                  <c:v>51.986749999999994</c:v>
                </c:pt>
                <c:pt idx="3">
                  <c:v>52.779760684543682</c:v>
                </c:pt>
                <c:pt idx="4">
                  <c:v>53.043957287514729</c:v>
                </c:pt>
                <c:pt idx="5">
                  <c:v>53.382079643582962</c:v>
                </c:pt>
                <c:pt idx="6">
                  <c:v>53.946551428050384</c:v>
                </c:pt>
                <c:pt idx="7">
                  <c:v>54.759172839506171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4E-4271-A57E-1465FA10D82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wustite!$C$25:$C$32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wustite!$I$25:$I$32</c:f>
              <c:numCache>
                <c:formatCode>General</c:formatCode>
                <c:ptCount val="8"/>
                <c:pt idx="0">
                  <c:v>48.129108941665635</c:v>
                </c:pt>
                <c:pt idx="1">
                  <c:v>48.266830960918284</c:v>
                </c:pt>
                <c:pt idx="2">
                  <c:v>51.986750000000342</c:v>
                </c:pt>
                <c:pt idx="3">
                  <c:v>52.779760684543788</c:v>
                </c:pt>
                <c:pt idx="4">
                  <c:v>53.043957287514615</c:v>
                </c:pt>
                <c:pt idx="5">
                  <c:v>53.382079643582784</c:v>
                </c:pt>
                <c:pt idx="6">
                  <c:v>53.946551428050292</c:v>
                </c:pt>
                <c:pt idx="7">
                  <c:v>54.759172839506299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4E-4271-A57E-1465FA10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961408"/>
        <c:axId val="220961800"/>
      </c:scatterChart>
      <c:valAx>
        <c:axId val="2209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61800"/>
        <c:crosses val="autoZero"/>
        <c:crossBetween val="midCat"/>
      </c:valAx>
      <c:valAx>
        <c:axId val="220961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9614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83221476510062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eskolaite!$C$13:$C$20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eskolaite!$D$13:$D$20</c:f>
              <c:numCache>
                <c:formatCode>0.0000</c:formatCode>
                <c:ptCount val="8"/>
                <c:pt idx="0">
                  <c:v>105.43486187830474</c:v>
                </c:pt>
                <c:pt idx="1">
                  <c:v>105.65221223334093</c:v>
                </c:pt>
                <c:pt idx="2">
                  <c:v>113.62815000000001</c:v>
                </c:pt>
                <c:pt idx="3">
                  <c:v>117.83572377073226</c:v>
                </c:pt>
                <c:pt idx="4">
                  <c:v>120.55859145709705</c:v>
                </c:pt>
                <c:pt idx="5">
                  <c:v>122.57972758673627</c:v>
                </c:pt>
                <c:pt idx="6">
                  <c:v>124.22641507050299</c:v>
                </c:pt>
                <c:pt idx="7">
                  <c:v>125.65512222222223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75-4A8C-9635-E79138644D9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eskolaite!$C$25:$C$32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eskolaite!$I$25:$I$32</c:f>
              <c:numCache>
                <c:formatCode>General</c:formatCode>
                <c:ptCount val="8"/>
                <c:pt idx="0">
                  <c:v>105.43486187830401</c:v>
                </c:pt>
                <c:pt idx="1">
                  <c:v>105.65221223334051</c:v>
                </c:pt>
                <c:pt idx="2">
                  <c:v>113.6281500000035</c:v>
                </c:pt>
                <c:pt idx="3">
                  <c:v>117.83572377073251</c:v>
                </c:pt>
                <c:pt idx="4">
                  <c:v>120.55859145709476</c:v>
                </c:pt>
                <c:pt idx="5">
                  <c:v>122.57972758673363</c:v>
                </c:pt>
                <c:pt idx="6">
                  <c:v>124.2264150705022</c:v>
                </c:pt>
                <c:pt idx="7">
                  <c:v>125.65512222222524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75-4A8C-9635-E79138644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5648"/>
        <c:axId val="220135256"/>
      </c:scatterChart>
      <c:valAx>
        <c:axId val="2201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5256"/>
        <c:crosses val="autoZero"/>
        <c:crossBetween val="midCat"/>
      </c:valAx>
      <c:valAx>
        <c:axId val="220135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56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8255033557047"/>
          <c:y val="5.8823529411764705E-2"/>
          <c:w val="0.82214765100671139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pyrolusite!$C$13:$C$20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pyrolusite!$D$13:$D$20</c:f>
              <c:numCache>
                <c:formatCode>0.0000</c:formatCode>
                <c:ptCount val="8"/>
                <c:pt idx="0">
                  <c:v>54.75743708021129</c:v>
                </c:pt>
                <c:pt idx="1">
                  <c:v>54.939908613444302</c:v>
                </c:pt>
                <c:pt idx="2">
                  <c:v>63.210599999999936</c:v>
                </c:pt>
                <c:pt idx="3">
                  <c:v>68.340711384165914</c:v>
                </c:pt>
                <c:pt idx="4">
                  <c:v>71.212861290223969</c:v>
                </c:pt>
                <c:pt idx="5">
                  <c:v>72.681876520385231</c:v>
                </c:pt>
                <c:pt idx="6">
                  <c:v>73.355480982327208</c:v>
                </c:pt>
                <c:pt idx="7">
                  <c:v>73.652717283950579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C0-4727-AC60-9BE9E21DA17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pyrolusite!$C$25:$C$32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pyrolusite!$I$25:$I$32</c:f>
              <c:numCache>
                <c:formatCode>General</c:formatCode>
                <c:ptCount val="8"/>
                <c:pt idx="0">
                  <c:v>54.736221584707287</c:v>
                </c:pt>
                <c:pt idx="1">
                  <c:v>54.939896096346033</c:v>
                </c:pt>
                <c:pt idx="2">
                  <c:v>63.316618656631732</c:v>
                </c:pt>
                <c:pt idx="3">
                  <c:v>68.234407431056354</c:v>
                </c:pt>
                <c:pt idx="4">
                  <c:v>71.136724583577049</c:v>
                </c:pt>
                <c:pt idx="5">
                  <c:v>72.747898110454656</c:v>
                </c:pt>
                <c:pt idx="6">
                  <c:v>73.474731013688384</c:v>
                </c:pt>
                <c:pt idx="7">
                  <c:v>73.565095678247033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C0-4727-AC60-9BE9E21DA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677216"/>
        <c:axId val="220677608"/>
      </c:scatterChart>
      <c:valAx>
        <c:axId val="2206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7608"/>
        <c:crosses val="autoZero"/>
        <c:crossBetween val="midCat"/>
      </c:valAx>
      <c:valAx>
        <c:axId val="220677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6772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483221476510062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496644295302"/>
          <c:y val="5.8823529411764705E-2"/>
          <c:w val="0.81208053691275173"/>
          <c:h val="0.844705882352941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bixbyite!$C$13:$C$20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bixbyite!$D$13:$D$20</c:f>
              <c:numCache>
                <c:formatCode>0.0000</c:formatCode>
                <c:ptCount val="8"/>
                <c:pt idx="0">
                  <c:v>101.81267749502666</c:v>
                </c:pt>
                <c:pt idx="1">
                  <c:v>101.92977176994856</c:v>
                </c:pt>
                <c:pt idx="2">
                  <c:v>108.48541999999999</c:v>
                </c:pt>
                <c:pt idx="3">
                  <c:v>114.60646947265555</c:v>
                </c:pt>
                <c:pt idx="4">
                  <c:v>120.0515757014648</c:v>
                </c:pt>
                <c:pt idx="5">
                  <c:v>124.93015278223582</c:v>
                </c:pt>
                <c:pt idx="6">
                  <c:v>129.37507345886584</c:v>
                </c:pt>
                <c:pt idx="7">
                  <c:v>133.49457802469135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64-4804-A95D-C07EC965344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bixbyite!$C$25:$C$32</c:f>
              <c:numCache>
                <c:formatCode>General</c:formatCode>
                <c:ptCount val="8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</c:numCache>
            </c:numRef>
          </c:xVal>
          <c:yVal>
            <c:numRef>
              <c:f>bixbyite!$I$25:$I$32</c:f>
              <c:numCache>
                <c:formatCode>General</c:formatCode>
                <c:ptCount val="8"/>
                <c:pt idx="0">
                  <c:v>101.81106005293422</c:v>
                </c:pt>
                <c:pt idx="1">
                  <c:v>101.92977081566133</c:v>
                </c:pt>
                <c:pt idx="2">
                  <c:v>108.49350272603401</c:v>
                </c:pt>
                <c:pt idx="3">
                  <c:v>114.59836499598347</c:v>
                </c:pt>
                <c:pt idx="4">
                  <c:v>120.04577113686693</c:v>
                </c:pt>
                <c:pt idx="5">
                  <c:v>124.93518618335567</c:v>
                </c:pt>
                <c:pt idx="6">
                  <c:v>129.3841649278944</c:v>
                </c:pt>
                <c:pt idx="7">
                  <c:v>133.48789786615848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4-4804-A95D-C07EC965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0136040"/>
        <c:axId val="220136432"/>
      </c:scatterChart>
      <c:valAx>
        <c:axId val="22013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6432"/>
        <c:crosses val="autoZero"/>
        <c:crossBetween val="midCat"/>
      </c:valAx>
      <c:valAx>
        <c:axId val="22013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36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1006711409394"/>
          <c:y val="0.76941176470588235"/>
          <c:w val="0.12583892617449666"/>
          <c:h val="9.176470588235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</xdr:rowOff>
    </xdr:from>
    <xdr:to>
      <xdr:col>6</xdr:col>
      <xdr:colOff>361950</xdr:colOff>
      <xdr:row>45</xdr:row>
      <xdr:rowOff>38100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1B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1C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1D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1E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1F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2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21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22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23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44</xdr:row>
      <xdr:rowOff>38100</xdr:rowOff>
    </xdr:from>
    <xdr:to>
      <xdr:col>16</xdr:col>
      <xdr:colOff>142875</xdr:colOff>
      <xdr:row>69</xdr:row>
      <xdr:rowOff>47625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24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8</xdr:col>
      <xdr:colOff>66675</xdr:colOff>
      <xdr:row>69</xdr:row>
      <xdr:rowOff>19050</xdr:rowOff>
    </xdr:to>
    <xdr:graphicFrame macro="">
      <xdr:nvGraphicFramePr>
        <xdr:cNvPr id="19459" name="Chart 3">
          <a:extLst>
            <a:ext uri="{FF2B5EF4-FFF2-40B4-BE49-F238E27FC236}">
              <a16:creationId xmlns:a16="http://schemas.microsoft.com/office/drawing/2014/main" id="{00000000-0008-0000-2400-00000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28</xdr:row>
      <xdr:rowOff>66675</xdr:rowOff>
    </xdr:from>
    <xdr:to>
      <xdr:col>12</xdr:col>
      <xdr:colOff>514350</xdr:colOff>
      <xdr:row>54</xdr:row>
      <xdr:rowOff>38100</xdr:rowOff>
    </xdr:to>
    <xdr:graphicFrame macro="">
      <xdr:nvGraphicFramePr>
        <xdr:cNvPr id="27649" name="Chart 1">
          <a:extLst>
            <a:ext uri="{FF2B5EF4-FFF2-40B4-BE49-F238E27FC236}">
              <a16:creationId xmlns:a16="http://schemas.microsoft.com/office/drawing/2014/main" id="{00000000-0008-0000-0C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25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26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27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21505" name="Chart 1">
          <a:extLst>
            <a:ext uri="{FF2B5EF4-FFF2-40B4-BE49-F238E27FC236}">
              <a16:creationId xmlns:a16="http://schemas.microsoft.com/office/drawing/2014/main" id="{00000000-0008-0000-28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22529" name="Chart 1">
          <a:extLst>
            <a:ext uri="{FF2B5EF4-FFF2-40B4-BE49-F238E27FC236}">
              <a16:creationId xmlns:a16="http://schemas.microsoft.com/office/drawing/2014/main" id="{00000000-0008-0000-2900-000001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29</xdr:row>
      <xdr:rowOff>114300</xdr:rowOff>
    </xdr:from>
    <xdr:to>
      <xdr:col>14</xdr:col>
      <xdr:colOff>762000</xdr:colOff>
      <xdr:row>54</xdr:row>
      <xdr:rowOff>114300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12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33</xdr:row>
      <xdr:rowOff>0</xdr:rowOff>
    </xdr:from>
    <xdr:to>
      <xdr:col>15</xdr:col>
      <xdr:colOff>47625</xdr:colOff>
      <xdr:row>58</xdr:row>
      <xdr:rowOff>133350</xdr:rowOff>
    </xdr:to>
    <xdr:graphicFrame macro="">
      <xdr:nvGraphicFramePr>
        <xdr:cNvPr id="26625" name="Chart 1">
          <a:extLst>
            <a:ext uri="{FF2B5EF4-FFF2-40B4-BE49-F238E27FC236}">
              <a16:creationId xmlns:a16="http://schemas.microsoft.com/office/drawing/2014/main" id="{00000000-0008-0000-13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16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17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25601" name="Chart 1">
          <a:extLst>
            <a:ext uri="{FF2B5EF4-FFF2-40B4-BE49-F238E27FC236}">
              <a16:creationId xmlns:a16="http://schemas.microsoft.com/office/drawing/2014/main" id="{00000000-0008-0000-1800-00000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19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21</xdr:row>
      <xdr:rowOff>95250</xdr:rowOff>
    </xdr:from>
    <xdr:to>
      <xdr:col>17</xdr:col>
      <xdr:colOff>762000</xdr:colOff>
      <xdr:row>46</xdr:row>
      <xdr:rowOff>19050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1A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5"/>
  <sheetViews>
    <sheetView workbookViewId="0"/>
  </sheetViews>
  <sheetFormatPr defaultRowHeight="12.75" x14ac:dyDescent="0.2"/>
  <cols>
    <col min="2" max="2" width="20" customWidth="1"/>
    <col min="3" max="3" width="14.7109375" bestFit="1" customWidth="1"/>
    <col min="4" max="4" width="10.42578125" bestFit="1" customWidth="1"/>
    <col min="5" max="5" width="9.5703125" bestFit="1" customWidth="1"/>
    <col min="12" max="12" width="9.5703125" bestFit="1" customWidth="1"/>
    <col min="14" max="15" width="9.5703125" bestFit="1" customWidth="1"/>
    <col min="18" max="18" width="12.42578125" bestFit="1" customWidth="1"/>
  </cols>
  <sheetData>
    <row r="1" spans="1:18" x14ac:dyDescent="0.2">
      <c r="A1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5.75" x14ac:dyDescent="0.25">
      <c r="B2" s="2" t="s">
        <v>28</v>
      </c>
      <c r="C2" s="2" t="s">
        <v>29</v>
      </c>
      <c r="D2" s="2" t="s">
        <v>30</v>
      </c>
      <c r="E2" s="2"/>
      <c r="F2" s="3" t="s">
        <v>1</v>
      </c>
      <c r="G2" s="3" t="s">
        <v>2</v>
      </c>
      <c r="H2" s="3" t="s">
        <v>3</v>
      </c>
      <c r="I2" s="3" t="s">
        <v>4</v>
      </c>
      <c r="J2" s="3" t="s">
        <v>0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11</v>
      </c>
      <c r="P2" s="3" t="s">
        <v>9</v>
      </c>
      <c r="R2" s="2" t="s">
        <v>101</v>
      </c>
    </row>
    <row r="3" spans="1:18" ht="15.75" x14ac:dyDescent="0.25">
      <c r="B3" s="2"/>
      <c r="C3" s="2"/>
      <c r="D3" s="2"/>
      <c r="E3" s="2"/>
      <c r="F3" s="3"/>
      <c r="G3" s="3"/>
      <c r="H3" s="3"/>
      <c r="I3" s="3"/>
      <c r="J3" s="3"/>
      <c r="K3" s="3"/>
      <c r="L3" s="3">
        <v>1</v>
      </c>
      <c r="M3" s="3" t="s">
        <v>99</v>
      </c>
      <c r="N3" s="3" t="s">
        <v>100</v>
      </c>
      <c r="O3" s="3" t="s">
        <v>102</v>
      </c>
      <c r="P3" s="3" t="s">
        <v>103</v>
      </c>
      <c r="R3">
        <v>298.14999999999998</v>
      </c>
    </row>
    <row r="4" spans="1:18" x14ac:dyDescent="0.2">
      <c r="B4" t="s">
        <v>10</v>
      </c>
      <c r="C4" t="s">
        <v>25</v>
      </c>
      <c r="D4" t="s">
        <v>26</v>
      </c>
      <c r="F4">
        <v>60.08</v>
      </c>
      <c r="G4">
        <v>9.8800000000000008</v>
      </c>
      <c r="H4">
        <v>22.687999999999999</v>
      </c>
      <c r="I4">
        <v>-217650</v>
      </c>
      <c r="J4">
        <v>-204646</v>
      </c>
      <c r="L4">
        <v>11.22</v>
      </c>
      <c r="M4">
        <v>8.1999999999999993</v>
      </c>
      <c r="N4">
        <v>-2.7</v>
      </c>
      <c r="R4">
        <f>L4+(M4*0.001)*R$3+(N4*100000)*R$3^-2+O4*R$3^-0.5+P4*R$3^2</f>
        <v>10.627484914091085</v>
      </c>
    </row>
    <row r="6" spans="1:18" x14ac:dyDescent="0.2">
      <c r="B6" t="s">
        <v>12</v>
      </c>
      <c r="C6" t="s">
        <v>25</v>
      </c>
      <c r="D6" t="s">
        <v>26</v>
      </c>
      <c r="F6">
        <v>60.08</v>
      </c>
      <c r="G6">
        <v>9.9190000000000005</v>
      </c>
      <c r="H6">
        <v>22.687999999999999</v>
      </c>
      <c r="I6">
        <v>-217705.5</v>
      </c>
      <c r="J6">
        <v>-204710.8</v>
      </c>
      <c r="L6">
        <v>26.457934999999999</v>
      </c>
      <c r="M6">
        <v>-1.2402010000000001</v>
      </c>
      <c r="N6">
        <v>0</v>
      </c>
      <c r="O6">
        <v>-269.67017099999998</v>
      </c>
      <c r="R6">
        <f>L6+(M6*0.001)*R$3+(N6*100000)*R$3^-2+O6*R$3^-0.5+P6*R$3^2</f>
        <v>10.470525621464098</v>
      </c>
    </row>
    <row r="9" spans="1:18" x14ac:dyDescent="0.2">
      <c r="B9" t="s">
        <v>13</v>
      </c>
      <c r="C9" t="s">
        <v>25</v>
      </c>
      <c r="D9" t="s">
        <v>26</v>
      </c>
      <c r="F9">
        <v>60.084000000000003</v>
      </c>
      <c r="G9">
        <v>41.5</v>
      </c>
      <c r="H9">
        <v>22.69</v>
      </c>
      <c r="I9">
        <v>-910.7</v>
      </c>
      <c r="J9">
        <v>-856.3</v>
      </c>
      <c r="K9">
        <v>150.01</v>
      </c>
      <c r="L9" s="1">
        <v>81.144999999999996</v>
      </c>
      <c r="M9" s="1">
        <v>1.8280000000000001E-2</v>
      </c>
      <c r="N9" s="1">
        <v>-181000</v>
      </c>
      <c r="O9" s="1">
        <v>-698.5</v>
      </c>
      <c r="P9" s="1">
        <v>5.4060000000000004E-6</v>
      </c>
      <c r="R9" s="1"/>
    </row>
    <row r="10" spans="1:18" x14ac:dyDescent="0.2">
      <c r="F10">
        <f>F9</f>
        <v>60.084000000000003</v>
      </c>
      <c r="G10">
        <f>G9/4.186</f>
        <v>9.9139990444338277</v>
      </c>
      <c r="H10">
        <f>H9</f>
        <v>22.69</v>
      </c>
      <c r="I10">
        <f>I9/4.186*1000</f>
        <v>-217558.52842809368</v>
      </c>
      <c r="J10">
        <f>J9/4.186*1000</f>
        <v>-204562.82847587197</v>
      </c>
      <c r="L10" s="1">
        <f>L9/4.186</f>
        <v>19.384854276158624</v>
      </c>
      <c r="M10" s="1">
        <f>M9/4.186</f>
        <v>4.3669374104156715E-3</v>
      </c>
      <c r="N10" s="1">
        <f>N9/4.186</f>
        <v>-43239.369326325846</v>
      </c>
      <c r="O10" s="1">
        <f>O9/4.186</f>
        <v>-166.86574295269946</v>
      </c>
      <c r="P10" s="1">
        <f>P9/4.186</f>
        <v>1.2914476827520308E-6</v>
      </c>
      <c r="R10">
        <f>L10+(M10)*R$3+(N10)*R$3^-2+O10*R$3^-0.5+P10*R$3^2</f>
        <v>10.651398689940732</v>
      </c>
    </row>
    <row r="12" spans="1:18" x14ac:dyDescent="0.2">
      <c r="A12" s="2" t="s">
        <v>14</v>
      </c>
    </row>
    <row r="13" spans="1:18" x14ac:dyDescent="0.2">
      <c r="B13" t="s">
        <v>24</v>
      </c>
      <c r="C13" t="s">
        <v>27</v>
      </c>
      <c r="D13" t="s">
        <v>31</v>
      </c>
    </row>
    <row r="16" spans="1:18" x14ac:dyDescent="0.2">
      <c r="B16" t="s">
        <v>15</v>
      </c>
      <c r="C16" t="s">
        <v>15</v>
      </c>
      <c r="D16" t="s">
        <v>32</v>
      </c>
    </row>
    <row r="19" spans="2:4" x14ac:dyDescent="0.2">
      <c r="B19" t="s">
        <v>16</v>
      </c>
      <c r="C19" t="s">
        <v>19</v>
      </c>
      <c r="D19" t="s">
        <v>33</v>
      </c>
    </row>
    <row r="22" spans="2:4" x14ac:dyDescent="0.2">
      <c r="B22" t="s">
        <v>17</v>
      </c>
      <c r="C22" t="s">
        <v>18</v>
      </c>
      <c r="D22" t="s">
        <v>34</v>
      </c>
    </row>
    <row r="25" spans="2:4" x14ac:dyDescent="0.2">
      <c r="B25" t="s">
        <v>20</v>
      </c>
      <c r="C25" t="s">
        <v>21</v>
      </c>
      <c r="D25" t="s">
        <v>35</v>
      </c>
    </row>
    <row r="28" spans="2:4" x14ac:dyDescent="0.2">
      <c r="B28" t="s">
        <v>22</v>
      </c>
      <c r="C28" t="s">
        <v>22</v>
      </c>
      <c r="D28" t="s">
        <v>36</v>
      </c>
    </row>
    <row r="31" spans="2:4" x14ac:dyDescent="0.2">
      <c r="B31" t="s">
        <v>23</v>
      </c>
      <c r="C31" t="s">
        <v>23</v>
      </c>
      <c r="D31" t="s">
        <v>37</v>
      </c>
    </row>
    <row r="34" spans="1:4" x14ac:dyDescent="0.2">
      <c r="B34" t="s">
        <v>38</v>
      </c>
      <c r="C34" t="s">
        <v>38</v>
      </c>
      <c r="D34" t="s">
        <v>39</v>
      </c>
    </row>
    <row r="38" spans="1:4" x14ac:dyDescent="0.2">
      <c r="A38" s="2" t="s">
        <v>40</v>
      </c>
    </row>
    <row r="39" spans="1:4" x14ac:dyDescent="0.2">
      <c r="B39" t="s">
        <v>42</v>
      </c>
      <c r="C39" t="s">
        <v>41</v>
      </c>
      <c r="D39" t="s">
        <v>89</v>
      </c>
    </row>
    <row r="42" spans="1:4" x14ac:dyDescent="0.2">
      <c r="B42" t="s">
        <v>43</v>
      </c>
      <c r="C42" t="s">
        <v>43</v>
      </c>
    </row>
    <row r="45" spans="1:4" x14ac:dyDescent="0.2">
      <c r="B45" t="s">
        <v>44</v>
      </c>
      <c r="C45" t="s">
        <v>44</v>
      </c>
    </row>
    <row r="48" spans="1:4" x14ac:dyDescent="0.2">
      <c r="B48" t="s">
        <v>45</v>
      </c>
      <c r="C48" t="s">
        <v>45</v>
      </c>
    </row>
    <row r="51" spans="2:3" x14ac:dyDescent="0.2">
      <c r="B51" t="s">
        <v>46</v>
      </c>
      <c r="C51" t="s">
        <v>46</v>
      </c>
    </row>
    <row r="54" spans="2:3" x14ac:dyDescent="0.2">
      <c r="B54" t="s">
        <v>47</v>
      </c>
      <c r="C54" t="s">
        <v>47</v>
      </c>
    </row>
    <row r="57" spans="2:3" x14ac:dyDescent="0.2">
      <c r="B57" t="s">
        <v>48</v>
      </c>
      <c r="C57" t="s">
        <v>48</v>
      </c>
    </row>
    <row r="60" spans="2:3" x14ac:dyDescent="0.2">
      <c r="B60" t="s">
        <v>49</v>
      </c>
      <c r="C60" t="s">
        <v>49</v>
      </c>
    </row>
    <row r="63" spans="2:3" x14ac:dyDescent="0.2">
      <c r="B63" t="s">
        <v>50</v>
      </c>
      <c r="C63" t="s">
        <v>50</v>
      </c>
    </row>
    <row r="66" spans="2:3" x14ac:dyDescent="0.2">
      <c r="B66" t="s">
        <v>51</v>
      </c>
      <c r="C66" t="s">
        <v>51</v>
      </c>
    </row>
    <row r="69" spans="2:3" x14ac:dyDescent="0.2">
      <c r="B69" t="s">
        <v>52</v>
      </c>
      <c r="C69" t="s">
        <v>52</v>
      </c>
    </row>
    <row r="72" spans="2:3" x14ac:dyDescent="0.2">
      <c r="B72" t="s">
        <v>53</v>
      </c>
      <c r="C72" t="s">
        <v>53</v>
      </c>
    </row>
    <row r="75" spans="2:3" x14ac:dyDescent="0.2">
      <c r="B75" t="s">
        <v>54</v>
      </c>
      <c r="C75" t="s">
        <v>54</v>
      </c>
    </row>
    <row r="78" spans="2:3" x14ac:dyDescent="0.2">
      <c r="B78" t="s">
        <v>55</v>
      </c>
      <c r="C78" t="s">
        <v>55</v>
      </c>
    </row>
    <row r="81" spans="2:3" x14ac:dyDescent="0.2">
      <c r="B81" t="s">
        <v>56</v>
      </c>
      <c r="C81" t="s">
        <v>56</v>
      </c>
    </row>
    <row r="84" spans="2:3" x14ac:dyDescent="0.2">
      <c r="B84" t="s">
        <v>57</v>
      </c>
      <c r="C84" t="s">
        <v>57</v>
      </c>
    </row>
    <row r="87" spans="2:3" x14ac:dyDescent="0.2">
      <c r="B87" t="s">
        <v>58</v>
      </c>
      <c r="C87" t="s">
        <v>58</v>
      </c>
    </row>
    <row r="90" spans="2:3" x14ac:dyDescent="0.2">
      <c r="B90" t="s">
        <v>59</v>
      </c>
      <c r="C90" t="s">
        <v>59</v>
      </c>
    </row>
    <row r="93" spans="2:3" x14ac:dyDescent="0.2">
      <c r="B93" t="s">
        <v>60</v>
      </c>
      <c r="C93" t="s">
        <v>60</v>
      </c>
    </row>
    <row r="96" spans="2:3" x14ac:dyDescent="0.2">
      <c r="B96" t="s">
        <v>61</v>
      </c>
      <c r="C96" t="s">
        <v>61</v>
      </c>
    </row>
    <row r="99" spans="2:4" x14ac:dyDescent="0.2">
      <c r="B99" t="s">
        <v>62</v>
      </c>
      <c r="C99" t="s">
        <v>62</v>
      </c>
    </row>
    <row r="102" spans="2:4" x14ac:dyDescent="0.2">
      <c r="B102" t="s">
        <v>63</v>
      </c>
      <c r="C102" t="s">
        <v>63</v>
      </c>
    </row>
    <row r="105" spans="2:4" x14ac:dyDescent="0.2">
      <c r="B105" t="s">
        <v>64</v>
      </c>
      <c r="C105" t="s">
        <v>64</v>
      </c>
    </row>
    <row r="108" spans="2:4" x14ac:dyDescent="0.2">
      <c r="B108" t="s">
        <v>65</v>
      </c>
      <c r="C108" t="s">
        <v>65</v>
      </c>
    </row>
    <row r="111" spans="2:4" x14ac:dyDescent="0.2">
      <c r="B111" t="s">
        <v>66</v>
      </c>
      <c r="C111" t="s">
        <v>90</v>
      </c>
      <c r="D111" t="s">
        <v>90</v>
      </c>
    </row>
    <row r="114" spans="2:3" x14ac:dyDescent="0.2">
      <c r="B114" t="s">
        <v>67</v>
      </c>
      <c r="C114" t="s">
        <v>67</v>
      </c>
    </row>
    <row r="117" spans="2:3" x14ac:dyDescent="0.2">
      <c r="B117" t="s">
        <v>68</v>
      </c>
      <c r="C117" t="s">
        <v>68</v>
      </c>
    </row>
    <row r="120" spans="2:3" x14ac:dyDescent="0.2">
      <c r="B120" t="s">
        <v>69</v>
      </c>
      <c r="C120" t="s">
        <v>69</v>
      </c>
    </row>
    <row r="123" spans="2:3" x14ac:dyDescent="0.2">
      <c r="B123" t="s">
        <v>70</v>
      </c>
      <c r="C123" t="s">
        <v>70</v>
      </c>
    </row>
    <row r="126" spans="2:3" x14ac:dyDescent="0.2">
      <c r="B126" t="s">
        <v>71</v>
      </c>
      <c r="C126" t="s">
        <v>71</v>
      </c>
    </row>
    <row r="129" spans="2:4" x14ac:dyDescent="0.2">
      <c r="B129" t="s">
        <v>72</v>
      </c>
      <c r="C129" t="s">
        <v>72</v>
      </c>
    </row>
    <row r="132" spans="2:4" x14ac:dyDescent="0.2">
      <c r="B132" t="s">
        <v>73</v>
      </c>
      <c r="C132" t="s">
        <v>73</v>
      </c>
    </row>
    <row r="135" spans="2:4" x14ac:dyDescent="0.2">
      <c r="B135" t="s">
        <v>74</v>
      </c>
      <c r="C135" t="s">
        <v>91</v>
      </c>
      <c r="D135" t="s">
        <v>91</v>
      </c>
    </row>
    <row r="138" spans="2:4" x14ac:dyDescent="0.2">
      <c r="B138" t="s">
        <v>88</v>
      </c>
      <c r="C138" t="s">
        <v>92</v>
      </c>
      <c r="D138" t="s">
        <v>92</v>
      </c>
    </row>
    <row r="141" spans="2:4" x14ac:dyDescent="0.2">
      <c r="B141" t="s">
        <v>75</v>
      </c>
      <c r="C141" t="s">
        <v>75</v>
      </c>
    </row>
    <row r="144" spans="2:4" x14ac:dyDescent="0.2">
      <c r="B144" t="s">
        <v>76</v>
      </c>
      <c r="C144" t="s">
        <v>93</v>
      </c>
      <c r="D144" t="s">
        <v>93</v>
      </c>
    </row>
    <row r="147" spans="2:4" x14ac:dyDescent="0.2">
      <c r="B147" t="s">
        <v>77</v>
      </c>
      <c r="C147" t="s">
        <v>77</v>
      </c>
    </row>
    <row r="150" spans="2:4" x14ac:dyDescent="0.2">
      <c r="B150" t="s">
        <v>78</v>
      </c>
      <c r="C150" t="s">
        <v>78</v>
      </c>
    </row>
    <row r="153" spans="2:4" x14ac:dyDescent="0.2">
      <c r="B153" t="s">
        <v>79</v>
      </c>
      <c r="C153" t="s">
        <v>94</v>
      </c>
      <c r="D153" t="s">
        <v>94</v>
      </c>
    </row>
    <row r="156" spans="2:4" x14ac:dyDescent="0.2">
      <c r="B156" t="s">
        <v>80</v>
      </c>
      <c r="C156" t="s">
        <v>80</v>
      </c>
    </row>
    <row r="159" spans="2:4" x14ac:dyDescent="0.2">
      <c r="B159" t="s">
        <v>81</v>
      </c>
      <c r="C159" t="s">
        <v>95</v>
      </c>
      <c r="D159" t="s">
        <v>95</v>
      </c>
    </row>
    <row r="162" spans="2:4" x14ac:dyDescent="0.2">
      <c r="B162" t="s">
        <v>82</v>
      </c>
      <c r="C162" t="s">
        <v>96</v>
      </c>
      <c r="D162" t="s">
        <v>96</v>
      </c>
    </row>
    <row r="165" spans="2:4" x14ac:dyDescent="0.2">
      <c r="B165" t="s">
        <v>83</v>
      </c>
      <c r="C165" t="s">
        <v>83</v>
      </c>
    </row>
    <row r="168" spans="2:4" x14ac:dyDescent="0.2">
      <c r="B168" t="s">
        <v>84</v>
      </c>
      <c r="C168" t="s">
        <v>97</v>
      </c>
      <c r="D168" t="s">
        <v>97</v>
      </c>
    </row>
    <row r="171" spans="2:4" x14ac:dyDescent="0.2">
      <c r="B171" t="s">
        <v>85</v>
      </c>
      <c r="C171" t="s">
        <v>98</v>
      </c>
    </row>
    <row r="174" spans="2:4" x14ac:dyDescent="0.2">
      <c r="B174" t="s">
        <v>86</v>
      </c>
      <c r="C174" t="s">
        <v>86</v>
      </c>
    </row>
    <row r="177" spans="2:3" x14ac:dyDescent="0.2">
      <c r="B177" t="s">
        <v>87</v>
      </c>
      <c r="C177" t="s">
        <v>87</v>
      </c>
    </row>
    <row r="180" spans="2:3" x14ac:dyDescent="0.2">
      <c r="B180" t="s">
        <v>104</v>
      </c>
      <c r="C180" t="s">
        <v>104</v>
      </c>
    </row>
    <row r="183" spans="2:3" x14ac:dyDescent="0.2">
      <c r="B183" t="s">
        <v>105</v>
      </c>
      <c r="C183" t="s">
        <v>105</v>
      </c>
    </row>
    <row r="186" spans="2:3" x14ac:dyDescent="0.2">
      <c r="B186" t="s">
        <v>106</v>
      </c>
      <c r="C186" t="s">
        <v>106</v>
      </c>
    </row>
    <row r="189" spans="2:3" x14ac:dyDescent="0.2">
      <c r="B189" t="s">
        <v>107</v>
      </c>
      <c r="C189" t="s">
        <v>107</v>
      </c>
    </row>
    <row r="192" spans="2:3" x14ac:dyDescent="0.2">
      <c r="B192" t="s">
        <v>108</v>
      </c>
      <c r="C192" t="s">
        <v>108</v>
      </c>
    </row>
    <row r="195" spans="2:3" x14ac:dyDescent="0.2">
      <c r="B195" t="s">
        <v>109</v>
      </c>
      <c r="C195" t="s">
        <v>109</v>
      </c>
    </row>
  </sheetData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153</v>
      </c>
      <c r="B2" s="9" t="s">
        <v>153</v>
      </c>
      <c r="D2" s="9">
        <v>84.995000000000005</v>
      </c>
      <c r="E2" s="9">
        <v>116.5</v>
      </c>
      <c r="F2" s="9">
        <v>37.6</v>
      </c>
      <c r="G2" s="9">
        <v>-468</v>
      </c>
      <c r="H2" s="9">
        <v>-367.1</v>
      </c>
    </row>
    <row r="3" spans="1:22" x14ac:dyDescent="0.2">
      <c r="E3" s="13">
        <f>E2/4.184</f>
        <v>27.844168260038241</v>
      </c>
      <c r="F3" s="13">
        <f>F2</f>
        <v>37.6</v>
      </c>
      <c r="G3" s="14">
        <f>G2/4.184*1000</f>
        <v>-111854.6845124283</v>
      </c>
      <c r="H3" s="14">
        <f>H2/4.184*1000</f>
        <v>-87739.005736137668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0.99928439354297427</v>
      </c>
    </row>
    <row r="5" spans="1:22" x14ac:dyDescent="0.2">
      <c r="A5" s="9" t="s">
        <v>37</v>
      </c>
      <c r="E5" s="11">
        <f>H3</f>
        <v>-87739.005736137668</v>
      </c>
      <c r="F5" s="11">
        <f>G3</f>
        <v>-111854.6845124283</v>
      </c>
      <c r="G5" s="10">
        <f>E3</f>
        <v>27.844168260038241</v>
      </c>
      <c r="H5" s="10">
        <f>F3</f>
        <v>37.6</v>
      </c>
      <c r="L5" t="s">
        <v>121</v>
      </c>
      <c r="M5">
        <v>0.99856929917854997</v>
      </c>
    </row>
    <row r="6" spans="1:22" x14ac:dyDescent="0.2">
      <c r="L6" t="s">
        <v>122</v>
      </c>
      <c r="M6">
        <v>0.99642324794637505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1.7013737362798613</v>
      </c>
    </row>
    <row r="8" spans="1:22" ht="16.5" thickBot="1" x14ac:dyDescent="0.3">
      <c r="A8" s="9">
        <v>700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6</v>
      </c>
    </row>
    <row r="9" spans="1:22" x14ac:dyDescent="0.2">
      <c r="C9">
        <v>298.14999999999998</v>
      </c>
      <c r="D9" s="17"/>
      <c r="E9" s="17"/>
      <c r="F9" s="17"/>
      <c r="G9" s="17"/>
      <c r="H9" s="17"/>
      <c r="I9" s="4">
        <f>D9+E9*C9+F9*C9^-2+G9*C9^-0.5+H9*C9^2</f>
        <v>0</v>
      </c>
      <c r="J9">
        <f>I9/4.184</f>
        <v>0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0</v>
      </c>
      <c r="J10">
        <f>I10/4.184</f>
        <v>0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4040.7206548189943</v>
      </c>
      <c r="O12">
        <v>1346.9068849396647</v>
      </c>
      <c r="P12">
        <v>465.30543362959907</v>
      </c>
      <c r="Q12">
        <v>2.1452834597351081E-3</v>
      </c>
    </row>
    <row r="13" spans="1:22" x14ac:dyDescent="0.2">
      <c r="C13">
        <v>298.14999999999998</v>
      </c>
      <c r="D13" s="4">
        <v>93.07</v>
      </c>
      <c r="E13" s="4">
        <f t="shared" ref="E13:E18" si="0">D13/4.184</f>
        <v>22.244263862332694</v>
      </c>
      <c r="G13">
        <f t="shared" ref="G13:G18" si="1">C13</f>
        <v>298.14999999999998</v>
      </c>
      <c r="H13">
        <f t="shared" ref="H13:H18" si="2">C13^-2</f>
        <v>1.1249426244107095E-5</v>
      </c>
      <c r="I13">
        <f t="shared" ref="I13:I18" si="3">C13^-0.5</f>
        <v>5.791387083143839E-2</v>
      </c>
      <c r="L13" t="s">
        <v>127</v>
      </c>
      <c r="M13">
        <v>2</v>
      </c>
      <c r="N13">
        <v>5.7893451810057917</v>
      </c>
      <c r="O13">
        <v>2.8946725905028958</v>
      </c>
    </row>
    <row r="14" spans="1:22" ht="13.5" thickBot="1" x14ac:dyDescent="0.25">
      <c r="C14">
        <v>300</v>
      </c>
      <c r="D14" s="4">
        <v>93.48</v>
      </c>
      <c r="E14" s="4">
        <f t="shared" si="0"/>
        <v>22.342256214149138</v>
      </c>
      <c r="G14">
        <f t="shared" si="1"/>
        <v>300</v>
      </c>
      <c r="H14">
        <f t="shared" si="2"/>
        <v>1.1111111111111112E-5</v>
      </c>
      <c r="I14">
        <f t="shared" si="3"/>
        <v>5.7735026918962568E-2</v>
      </c>
      <c r="L14" s="5" t="s">
        <v>128</v>
      </c>
      <c r="M14" s="5">
        <v>5</v>
      </c>
      <c r="N14" s="5">
        <v>4046.51</v>
      </c>
      <c r="O14" s="5"/>
      <c r="P14" s="5"/>
      <c r="Q14" s="5"/>
    </row>
    <row r="15" spans="1:22" ht="13.5" thickBot="1" x14ac:dyDescent="0.25">
      <c r="C15">
        <v>400</v>
      </c>
      <c r="D15" s="4">
        <v>115.76</v>
      </c>
      <c r="E15" s="4">
        <f t="shared" si="0"/>
        <v>27.667304015296367</v>
      </c>
      <c r="G15">
        <f t="shared" si="1"/>
        <v>400</v>
      </c>
      <c r="H15">
        <f t="shared" si="2"/>
        <v>6.2500000000000003E-6</v>
      </c>
      <c r="I15">
        <f t="shared" si="3"/>
        <v>0.05</v>
      </c>
    </row>
    <row r="16" spans="1:22" x14ac:dyDescent="0.2">
      <c r="C16">
        <v>500</v>
      </c>
      <c r="D16" s="4">
        <v>138.07</v>
      </c>
      <c r="E16" s="4">
        <f t="shared" si="0"/>
        <v>32.999521988527725</v>
      </c>
      <c r="G16">
        <f t="shared" si="1"/>
        <v>500</v>
      </c>
      <c r="H16">
        <f t="shared" si="2"/>
        <v>3.9999999999999998E-6</v>
      </c>
      <c r="I16">
        <f t="shared" si="3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v>154.81</v>
      </c>
      <c r="E17" s="4">
        <f t="shared" si="0"/>
        <v>37.000478011472275</v>
      </c>
      <c r="G17">
        <f t="shared" si="1"/>
        <v>600</v>
      </c>
      <c r="H17">
        <f t="shared" si="2"/>
        <v>2.7777777777777779E-6</v>
      </c>
      <c r="I17">
        <f t="shared" si="3"/>
        <v>4.0824829046386304E-2</v>
      </c>
      <c r="L17" t="s">
        <v>129</v>
      </c>
      <c r="M17">
        <v>1666.0305958892875</v>
      </c>
      <c r="N17">
        <v>314.24922138715038</v>
      </c>
      <c r="O17">
        <v>5.3016220327774892</v>
      </c>
      <c r="P17">
        <v>3.3785376370985214E-2</v>
      </c>
      <c r="Q17">
        <v>313.92438439806119</v>
      </c>
      <c r="R17">
        <v>3018.1368073805138</v>
      </c>
      <c r="S17">
        <v>313.92438439806119</v>
      </c>
      <c r="T17">
        <v>3018.1368073805138</v>
      </c>
    </row>
    <row r="18" spans="1:20" x14ac:dyDescent="0.2">
      <c r="C18">
        <v>700</v>
      </c>
      <c r="D18" s="4">
        <v>154.81</v>
      </c>
      <c r="E18" s="4">
        <f t="shared" si="0"/>
        <v>37.000478011472275</v>
      </c>
      <c r="G18">
        <f t="shared" si="1"/>
        <v>700</v>
      </c>
      <c r="H18">
        <f t="shared" si="2"/>
        <v>2.0408163265306121E-6</v>
      </c>
      <c r="I18">
        <f t="shared" si="3"/>
        <v>3.7796447300922721E-2</v>
      </c>
      <c r="L18" t="s">
        <v>142</v>
      </c>
      <c r="M18">
        <v>-0.65681339469639222</v>
      </c>
      <c r="N18">
        <v>0.1478949277037514</v>
      </c>
      <c r="O18">
        <v>-4.441081279082514</v>
      </c>
      <c r="P18">
        <v>4.7145055438615878E-2</v>
      </c>
      <c r="Q18">
        <v>-1.2931543520855229</v>
      </c>
      <c r="R18">
        <v>-2.0472437307261671E-2</v>
      </c>
      <c r="S18">
        <v>-1.2931543520855229</v>
      </c>
      <c r="T18">
        <v>-2.0472437307261671E-2</v>
      </c>
    </row>
    <row r="19" spans="1:20" x14ac:dyDescent="0.2">
      <c r="C19">
        <v>800</v>
      </c>
      <c r="D19" s="4"/>
      <c r="E19" s="4"/>
      <c r="L19" t="s">
        <v>143</v>
      </c>
      <c r="M19">
        <v>28735030.425229672</v>
      </c>
      <c r="N19">
        <v>6733875.4250796605</v>
      </c>
      <c r="O19">
        <v>4.2672352265693636</v>
      </c>
      <c r="P19">
        <v>5.0771026271886371E-2</v>
      </c>
      <c r="Q19">
        <v>-238517.22420495003</v>
      </c>
      <c r="R19">
        <v>57708578.074664295</v>
      </c>
      <c r="S19">
        <v>-238517.22420495003</v>
      </c>
      <c r="T19">
        <v>57708578.074664295</v>
      </c>
    </row>
    <row r="20" spans="1:20" ht="13.5" thickBot="1" x14ac:dyDescent="0.25">
      <c r="C20">
        <v>844</v>
      </c>
      <c r="D20" s="4"/>
      <c r="E20" s="4"/>
      <c r="L20" s="5" t="s">
        <v>144</v>
      </c>
      <c r="M20" s="5">
        <v>-29356.7368537088</v>
      </c>
      <c r="N20" s="5">
        <v>5964.7121421756328</v>
      </c>
      <c r="O20" s="5">
        <v>-4.9217357273843074</v>
      </c>
      <c r="P20" s="5">
        <v>3.8889975444189019E-2</v>
      </c>
      <c r="Q20" s="5">
        <v>-55020.83970046477</v>
      </c>
      <c r="R20" s="5">
        <v>-3692.6340069528342</v>
      </c>
      <c r="S20" s="5">
        <v>-55020.83970046477</v>
      </c>
      <c r="T20" s="5">
        <v>-3692.6340069528342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1666.0305958892875</v>
      </c>
      <c r="E24">
        <f>M18</f>
        <v>-0.65681339469639222</v>
      </c>
      <c r="F24">
        <f>+M19</f>
        <v>28735030.425229672</v>
      </c>
      <c r="G24">
        <f>M20</f>
        <v>-29356.7368537088</v>
      </c>
    </row>
    <row r="25" spans="1:20" x14ac:dyDescent="0.2">
      <c r="A25" s="2" t="s">
        <v>149</v>
      </c>
      <c r="C25">
        <v>298.14999999999998</v>
      </c>
      <c r="D25" s="12">
        <f>D24/4.184</f>
        <v>398.19086899839567</v>
      </c>
      <c r="E25" s="12">
        <f>E24/4.184*1000</f>
        <v>-156.98216890449143</v>
      </c>
      <c r="F25" s="12">
        <f>F24/4.184/100000</f>
        <v>68.678370997202848</v>
      </c>
      <c r="G25" s="12">
        <f>G24/4.184</f>
        <v>-7016.4285023204584</v>
      </c>
      <c r="I25">
        <f t="shared" ref="I25:I30" si="4">J25*4.184</f>
        <v>93.292021473134341</v>
      </c>
      <c r="J25" s="4">
        <f t="shared" ref="J25:J30" si="5">$D$25+($E$25*0.001)*C25+($F$25*100000)*C25^-2+$G$25*C25^-0.5+$H$25*C25^2</f>
        <v>22.297328267957539</v>
      </c>
    </row>
    <row r="26" spans="1:20" x14ac:dyDescent="0.2">
      <c r="C26">
        <v>300</v>
      </c>
      <c r="I26">
        <f t="shared" si="4"/>
        <v>93.352700814477274</v>
      </c>
      <c r="J26" s="4">
        <f t="shared" si="5"/>
        <v>22.311830978603552</v>
      </c>
    </row>
    <row r="27" spans="1:20" x14ac:dyDescent="0.2">
      <c r="C27">
        <v>400</v>
      </c>
      <c r="I27">
        <f t="shared" si="4"/>
        <v>115.06233548297588</v>
      </c>
      <c r="J27" s="4">
        <f t="shared" si="5"/>
        <v>27.500558193827885</v>
      </c>
    </row>
    <row r="28" spans="1:20" x14ac:dyDescent="0.2">
      <c r="C28">
        <v>500</v>
      </c>
      <c r="I28">
        <f t="shared" si="4"/>
        <v>139.69083619268667</v>
      </c>
      <c r="J28" s="4">
        <f t="shared" si="5"/>
        <v>33.386911135919377</v>
      </c>
    </row>
    <row r="29" spans="1:20" x14ac:dyDescent="0.2">
      <c r="C29">
        <v>600</v>
      </c>
      <c r="I29">
        <f t="shared" si="4"/>
        <v>153.27832461801333</v>
      </c>
      <c r="J29" s="4">
        <f t="shared" si="5"/>
        <v>36.634398809276604</v>
      </c>
    </row>
    <row r="30" spans="1:20" x14ac:dyDescent="0.2">
      <c r="C30">
        <v>700</v>
      </c>
      <c r="I30">
        <f t="shared" si="4"/>
        <v>155.32378141871499</v>
      </c>
      <c r="J30" s="4">
        <f t="shared" si="5"/>
        <v>37.123274717666106</v>
      </c>
    </row>
    <row r="31" spans="1:20" x14ac:dyDescent="0.2">
      <c r="J31" s="4"/>
    </row>
    <row r="32" spans="1:20" x14ac:dyDescent="0.2">
      <c r="J32" s="4"/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4" width="13.140625" bestFit="1" customWidth="1"/>
    <col min="5" max="5" width="13.7109375" bestFit="1" customWidth="1"/>
    <col min="6" max="6" width="13.140625" bestFit="1" customWidth="1"/>
    <col min="7" max="7" width="13.710937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154</v>
      </c>
      <c r="B2" s="9" t="s">
        <v>154</v>
      </c>
      <c r="D2" s="9">
        <v>80.043000000000006</v>
      </c>
      <c r="E2" s="9">
        <v>151.1</v>
      </c>
      <c r="F2" s="9">
        <v>46.49</v>
      </c>
      <c r="G2" s="9">
        <v>-365.6</v>
      </c>
      <c r="H2" s="9">
        <v>-183.8</v>
      </c>
    </row>
    <row r="3" spans="1:22" x14ac:dyDescent="0.2">
      <c r="E3" s="13">
        <f>E2/4.184</f>
        <v>36.11376673040153</v>
      </c>
      <c r="F3" s="13">
        <f>F2</f>
        <v>46.49</v>
      </c>
      <c r="G3" s="14">
        <f>G2/4.184*1000</f>
        <v>-87380.497131931159</v>
      </c>
      <c r="H3" s="14">
        <f>H2/4.184*1000</f>
        <v>-43929.254302103254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189</v>
      </c>
      <c r="E5" s="11">
        <f>H3</f>
        <v>-43929.254302103254</v>
      </c>
      <c r="F5" s="11">
        <f>G3</f>
        <v>-87380.497131931159</v>
      </c>
      <c r="G5" s="10">
        <f>E3</f>
        <v>36.11376673040153</v>
      </c>
      <c r="H5" s="10">
        <f>F3</f>
        <v>46.49</v>
      </c>
      <c r="L5" t="s">
        <v>121</v>
      </c>
      <c r="M5">
        <v>1</v>
      </c>
    </row>
    <row r="6" spans="1:22" x14ac:dyDescent="0.2">
      <c r="L6" t="s">
        <v>122</v>
      </c>
      <c r="M6">
        <v>65535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0</v>
      </c>
    </row>
    <row r="8" spans="1:22" ht="16.5" thickBot="1" x14ac:dyDescent="0.3">
      <c r="A8" s="9">
        <v>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4</v>
      </c>
    </row>
    <row r="9" spans="1:22" x14ac:dyDescent="0.2">
      <c r="C9">
        <v>298.14999999999998</v>
      </c>
      <c r="D9" s="17"/>
      <c r="E9" s="17"/>
      <c r="F9" s="17"/>
      <c r="G9" s="17"/>
      <c r="H9" s="17"/>
      <c r="I9" s="4">
        <f>D9+E9*C9+F9*C9^-2+G9*C9^-0.5+H9*C9^2</f>
        <v>0</v>
      </c>
      <c r="J9">
        <f>I9/4.184</f>
        <v>0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0</v>
      </c>
      <c r="J10">
        <f>I10/4.184</f>
        <v>0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1778.3412749999991</v>
      </c>
      <c r="O12">
        <v>592.7804249999997</v>
      </c>
      <c r="P12">
        <v>0</v>
      </c>
      <c r="Q12" t="e">
        <v>#NUM!</v>
      </c>
    </row>
    <row r="13" spans="1:22" x14ac:dyDescent="0.2">
      <c r="C13">
        <v>298.14999999999998</v>
      </c>
      <c r="D13" s="4">
        <v>139.37</v>
      </c>
      <c r="E13" s="4">
        <f>D13/4.184</f>
        <v>33.310229445506693</v>
      </c>
      <c r="G13">
        <f>C13</f>
        <v>298.14999999999998</v>
      </c>
      <c r="H13">
        <f>C13^-2</f>
        <v>1.1249426244107095E-5</v>
      </c>
      <c r="I13">
        <f>C13^-0.5</f>
        <v>5.791387083143839E-2</v>
      </c>
      <c r="L13" t="s">
        <v>127</v>
      </c>
      <c r="M13">
        <v>0</v>
      </c>
      <c r="N13">
        <v>1.9319656138350778E-14</v>
      </c>
      <c r="O13">
        <v>65535</v>
      </c>
    </row>
    <row r="14" spans="1:22" ht="13.5" thickBot="1" x14ac:dyDescent="0.25">
      <c r="C14">
        <v>300</v>
      </c>
      <c r="D14" s="4">
        <v>139.37</v>
      </c>
      <c r="E14" s="4">
        <f>D14/4.184</f>
        <v>33.310229445506693</v>
      </c>
      <c r="G14">
        <f>C14</f>
        <v>300</v>
      </c>
      <c r="H14">
        <f>C14^-2</f>
        <v>1.1111111111111112E-5</v>
      </c>
      <c r="I14">
        <f>C14^-0.5</f>
        <v>5.7735026918962568E-2</v>
      </c>
      <c r="L14" s="5" t="s">
        <v>128</v>
      </c>
      <c r="M14" s="5">
        <v>3</v>
      </c>
      <c r="N14" s="5">
        <v>1778.3412749999991</v>
      </c>
      <c r="O14" s="5"/>
      <c r="P14" s="5"/>
      <c r="Q14" s="5"/>
    </row>
    <row r="15" spans="1:22" ht="13.5" thickBot="1" x14ac:dyDescent="0.25">
      <c r="C15">
        <v>400</v>
      </c>
      <c r="D15" s="4">
        <v>190.79</v>
      </c>
      <c r="E15" s="4">
        <f>D15/4.184</f>
        <v>45.599904397705544</v>
      </c>
      <c r="G15">
        <f>C15</f>
        <v>400</v>
      </c>
      <c r="H15">
        <f>C15^-2</f>
        <v>6.2500000000000003E-6</v>
      </c>
      <c r="I15">
        <f>C15^-0.5</f>
        <v>0.05</v>
      </c>
    </row>
    <row r="16" spans="1:22" x14ac:dyDescent="0.2">
      <c r="C16">
        <v>500</v>
      </c>
      <c r="D16" s="4">
        <v>161.08000000000001</v>
      </c>
      <c r="E16" s="4">
        <f>D16/4.184</f>
        <v>38.49904397705545</v>
      </c>
      <c r="G16">
        <f>C16</f>
        <v>500</v>
      </c>
      <c r="H16">
        <f>C16^-2</f>
        <v>3.9999999999999998E-6</v>
      </c>
      <c r="I16">
        <f>C16^-0.5</f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/>
      <c r="E17" s="4"/>
      <c r="L17" t="s">
        <v>129</v>
      </c>
      <c r="M17">
        <v>15043.704197800031</v>
      </c>
      <c r="N17">
        <v>0</v>
      </c>
      <c r="O17">
        <v>65535</v>
      </c>
      <c r="P17" t="e">
        <v>#NUM!</v>
      </c>
      <c r="Q17">
        <v>15043.704197800031</v>
      </c>
      <c r="R17">
        <v>15043.704197800031</v>
      </c>
      <c r="S17">
        <v>15043.704197800031</v>
      </c>
      <c r="T17">
        <v>15043.704197800031</v>
      </c>
    </row>
    <row r="18" spans="1:20" x14ac:dyDescent="0.2">
      <c r="C18">
        <v>700</v>
      </c>
      <c r="D18" s="4"/>
      <c r="E18" s="4"/>
      <c r="L18" t="s">
        <v>142</v>
      </c>
      <c r="M18">
        <v>-8.9390955428758065</v>
      </c>
      <c r="N18">
        <v>0</v>
      </c>
      <c r="O18">
        <v>65535</v>
      </c>
      <c r="P18" t="e">
        <v>#NUM!</v>
      </c>
      <c r="Q18">
        <v>-8.9390955428758065</v>
      </c>
      <c r="R18">
        <v>-8.9390955428758065</v>
      </c>
      <c r="S18">
        <v>-8.9390955428758065</v>
      </c>
      <c r="T18">
        <v>-8.9390955428758065</v>
      </c>
    </row>
    <row r="19" spans="1:20" x14ac:dyDescent="0.2">
      <c r="C19">
        <v>800</v>
      </c>
      <c r="D19" s="4"/>
      <c r="E19" s="4"/>
      <c r="L19" t="s">
        <v>143</v>
      </c>
      <c r="M19">
        <v>205244823.13890561</v>
      </c>
      <c r="N19">
        <v>0</v>
      </c>
      <c r="O19">
        <v>65535</v>
      </c>
      <c r="P19" t="e">
        <v>#NUM!</v>
      </c>
      <c r="Q19">
        <v>205244823.13890561</v>
      </c>
      <c r="R19">
        <v>205244823.13890561</v>
      </c>
      <c r="S19">
        <v>205244823.13890561</v>
      </c>
      <c r="T19">
        <v>205244823.13890561</v>
      </c>
    </row>
    <row r="20" spans="1:20" ht="13.5" thickBot="1" x14ac:dyDescent="0.25">
      <c r="C20">
        <v>844</v>
      </c>
      <c r="D20" s="4"/>
      <c r="E20" s="4"/>
      <c r="L20" s="5" t="s">
        <v>144</v>
      </c>
      <c r="M20" s="5">
        <v>-251201.12250524631</v>
      </c>
      <c r="N20" s="5">
        <v>0</v>
      </c>
      <c r="O20" s="5">
        <v>65535</v>
      </c>
      <c r="P20" s="5" t="e">
        <v>#NUM!</v>
      </c>
      <c r="Q20" s="5">
        <v>-251201.12250524631</v>
      </c>
      <c r="R20" s="5">
        <v>-251201.12250524631</v>
      </c>
      <c r="S20" s="5">
        <v>-251201.12250524631</v>
      </c>
      <c r="T20" s="5">
        <v>-251201.12250524631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15043.704197800031</v>
      </c>
      <c r="E24">
        <f>M18</f>
        <v>-8.9390955428758065</v>
      </c>
      <c r="F24">
        <f>+M19</f>
        <v>205244823.13890561</v>
      </c>
      <c r="G24">
        <f>M20</f>
        <v>-251201.12250524631</v>
      </c>
    </row>
    <row r="25" spans="1:20" x14ac:dyDescent="0.2">
      <c r="A25" s="2" t="s">
        <v>149</v>
      </c>
      <c r="C25">
        <v>298.14999999999998</v>
      </c>
      <c r="D25" s="20">
        <f>D24/4.184</f>
        <v>3595.531596032512</v>
      </c>
      <c r="E25" s="20">
        <f>E24/4.184*1000</f>
        <v>-2136.4951106299727</v>
      </c>
      <c r="F25" s="20">
        <f>F24/4.184/100000</f>
        <v>490.54690042759461</v>
      </c>
      <c r="G25" s="20">
        <f>G24/4.184</f>
        <v>-60038.509202974739</v>
      </c>
      <c r="I25">
        <f>J25*4.184</f>
        <v>139.37000009636566</v>
      </c>
      <c r="J25" s="4">
        <f>$D$25+($E$25*0.001)*C25+($F$25*100000)*C25^-2+$G$25*C25^-0.5+$H$25*C25^2</f>
        <v>33.310229468538637</v>
      </c>
    </row>
    <row r="26" spans="1:20" x14ac:dyDescent="0.2">
      <c r="C26">
        <v>300</v>
      </c>
      <c r="I26">
        <f>J26*4.184</f>
        <v>139.36999990000703</v>
      </c>
      <c r="J26" s="4">
        <f>$D$25+($E$25*0.001)*C26+($F$25*100000)*C26^-2+$G$25*C26^-0.5+$H$25*C26^2</f>
        <v>33.310229421607801</v>
      </c>
    </row>
    <row r="27" spans="1:20" x14ac:dyDescent="0.2">
      <c r="C27">
        <v>400</v>
      </c>
      <c r="I27">
        <f>J27*4.184</f>
        <v>190.79000000555121</v>
      </c>
      <c r="J27" s="4">
        <f>$D$25+($E$25*0.001)*C27+($F$25*100000)*C27^-2+$G$25*C27^-0.5+$H$25*C27^2</f>
        <v>45.599904399032312</v>
      </c>
    </row>
    <row r="28" spans="1:20" x14ac:dyDescent="0.2">
      <c r="C28">
        <v>500</v>
      </c>
      <c r="I28">
        <f>J28*4.184</f>
        <v>161.07999999808766</v>
      </c>
      <c r="J28" s="4">
        <f>$D$25+($E$25*0.001)*C28+($F$25*100000)*C28^-2+$G$25*C28^-0.5+$H$25*C28^2</f>
        <v>38.499043976598387</v>
      </c>
    </row>
    <row r="29" spans="1:20" x14ac:dyDescent="0.2">
      <c r="J29" s="4"/>
    </row>
    <row r="30" spans="1:20" x14ac:dyDescent="0.2">
      <c r="J30" s="4"/>
    </row>
    <row r="31" spans="1:20" x14ac:dyDescent="0.2">
      <c r="J31" s="4"/>
    </row>
    <row r="32" spans="1:20" x14ac:dyDescent="0.2">
      <c r="J32" s="4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15</v>
      </c>
      <c r="B2" s="9" t="s">
        <v>15</v>
      </c>
      <c r="D2" s="9">
        <v>261.33699999999999</v>
      </c>
      <c r="E2" s="9">
        <v>213.8</v>
      </c>
      <c r="F2" s="9">
        <v>80.58</v>
      </c>
      <c r="G2" s="9">
        <v>-992.1</v>
      </c>
      <c r="H2" s="9">
        <v>-796.6</v>
      </c>
      <c r="I2">
        <f>D2/F2</f>
        <v>3.2431993050384711</v>
      </c>
    </row>
    <row r="3" spans="1:22" x14ac:dyDescent="0.2">
      <c r="E3" s="13">
        <f>E2/4.184</f>
        <v>51.099426386233269</v>
      </c>
      <c r="F3" s="13">
        <f>F2</f>
        <v>80.58</v>
      </c>
      <c r="G3" s="14">
        <f>G2/4.184*1000</f>
        <v>-237117.59082217971</v>
      </c>
      <c r="H3" s="14">
        <f>H2/4.184*1000</f>
        <v>-190391.96940726577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32</v>
      </c>
      <c r="E5" s="11">
        <f>H3</f>
        <v>-190391.96940726577</v>
      </c>
      <c r="F5" s="11">
        <f>G3</f>
        <v>-237117.59082217971</v>
      </c>
      <c r="G5" s="10">
        <f>E3</f>
        <v>51.099426386233269</v>
      </c>
      <c r="H5" s="10">
        <f>F3</f>
        <v>80.58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6.7422980488779886E-13</v>
      </c>
    </row>
    <row r="8" spans="1:22" ht="16.5" thickBot="1" x14ac:dyDescent="0.3">
      <c r="A8" s="9">
        <v>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125.5</v>
      </c>
      <c r="E9" s="17">
        <v>0.1497</v>
      </c>
      <c r="F9" s="17">
        <v>-1670000</v>
      </c>
      <c r="G9" s="17"/>
      <c r="H9" s="17"/>
      <c r="I9" s="4">
        <f>D9+E9*C9+F9*C9^-2+G9*C9^-0.5+H9*C9^2</f>
        <v>151.34651317234116</v>
      </c>
      <c r="J9">
        <f>I9/4.184</f>
        <v>36.172684792624558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174.9425</v>
      </c>
      <c r="J10">
        <f>I10/4.184</f>
        <v>41.812260994263859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10459.093883021171</v>
      </c>
      <c r="O12">
        <v>3486.3646276737236</v>
      </c>
      <c r="P12">
        <v>7.6693209491702704E+27</v>
      </c>
      <c r="Q12">
        <v>5.6671527669965501E-56</v>
      </c>
    </row>
    <row r="13" spans="1:22" x14ac:dyDescent="0.2">
      <c r="C13">
        <v>298.14999999999998</v>
      </c>
      <c r="D13" s="4">
        <f t="shared" ref="D13:D20" si="0">D$9+E$9*C13+F$9*C13^-2+G$9*C13^-0.5+H$9*C13^2</f>
        <v>151.34651317234116</v>
      </c>
      <c r="E13" s="4">
        <f t="shared" ref="E13:E20" si="1">D13/4.184</f>
        <v>36.172684792624558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1.8183433191961575E-24</v>
      </c>
      <c r="O13">
        <v>4.5458582979903938E-25</v>
      </c>
    </row>
    <row r="14" spans="1:22" ht="13.5" thickBot="1" x14ac:dyDescent="0.25">
      <c r="C14">
        <v>300</v>
      </c>
      <c r="D14" s="4">
        <f t="shared" si="0"/>
        <v>151.85444444444443</v>
      </c>
      <c r="E14" s="4">
        <f t="shared" si="1"/>
        <v>36.294083280220939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10459.093883021171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174.9425</v>
      </c>
      <c r="E15" s="4">
        <f t="shared" si="1"/>
        <v>41.812260994263859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193.67</v>
      </c>
      <c r="E16" s="4">
        <f t="shared" si="1"/>
        <v>46.288240917782019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210.68111111111111</v>
      </c>
      <c r="E17" s="4">
        <f t="shared" si="1"/>
        <v>50.353994051412784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125.50000000008146</v>
      </c>
      <c r="N17">
        <v>5.9881754465835223E-11</v>
      </c>
      <c r="O17">
        <v>2095796977219.2278</v>
      </c>
      <c r="P17">
        <v>3.109957197156607E-49</v>
      </c>
      <c r="Q17">
        <v>125.4999999999152</v>
      </c>
      <c r="R17">
        <v>125.50000000024771</v>
      </c>
      <c r="S17">
        <v>125.4999999999152</v>
      </c>
      <c r="T17">
        <v>125.50000000024771</v>
      </c>
    </row>
    <row r="18" spans="1:20" x14ac:dyDescent="0.2">
      <c r="C18">
        <v>700</v>
      </c>
      <c r="D18" s="4">
        <f t="shared" si="0"/>
        <v>226.88183673469391</v>
      </c>
      <c r="E18" s="4">
        <f t="shared" si="1"/>
        <v>54.226060405041565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0.14969999999996869</v>
      </c>
      <c r="N18">
        <v>2.5358404185206386E-14</v>
      </c>
      <c r="O18">
        <v>5903368323441.3008</v>
      </c>
      <c r="P18">
        <v>4.9402818635866758E-51</v>
      </c>
      <c r="Q18">
        <v>0.14969999999989828</v>
      </c>
      <c r="R18">
        <v>0.14970000000003911</v>
      </c>
      <c r="S18">
        <v>0.14969999999989828</v>
      </c>
      <c r="T18">
        <v>0.14970000000003911</v>
      </c>
    </row>
    <row r="19" spans="1:20" x14ac:dyDescent="0.2">
      <c r="C19">
        <v>800</v>
      </c>
      <c r="D19" s="4">
        <f t="shared" si="0"/>
        <v>242.65062499999999</v>
      </c>
      <c r="E19" s="4">
        <f t="shared" si="1"/>
        <v>57.994891252390055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-1669999.9999976752</v>
      </c>
      <c r="N19">
        <v>1.4878183827142454E-6</v>
      </c>
      <c r="O19">
        <v>-1122448828029.0459</v>
      </c>
      <c r="P19">
        <v>3.7799412257685337E-48</v>
      </c>
      <c r="Q19">
        <v>-1670000.0000018061</v>
      </c>
      <c r="R19">
        <v>-1669999.9999935443</v>
      </c>
      <c r="S19">
        <v>-1670000.0000018061</v>
      </c>
      <c r="T19">
        <v>-1669999.9999935443</v>
      </c>
    </row>
    <row r="20" spans="1:20" ht="13.5" thickBot="1" x14ac:dyDescent="0.25">
      <c r="C20">
        <v>844</v>
      </c>
      <c r="D20" s="4">
        <f t="shared" si="0"/>
        <v>249.50240072774645</v>
      </c>
      <c r="E20" s="4">
        <f t="shared" si="1"/>
        <v>59.632504954050297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-1.6904377944496035E-9</v>
      </c>
      <c r="N20" s="5">
        <v>1.1889873025237448E-9</v>
      </c>
      <c r="O20" s="5">
        <v>-1.4217458763953827</v>
      </c>
      <c r="P20" s="5">
        <v>0.22815868093235206</v>
      </c>
      <c r="Q20" s="5">
        <v>-4.9916026081843409E-9</v>
      </c>
      <c r="R20" s="5">
        <v>1.6107270192851338E-9</v>
      </c>
      <c r="S20" s="5">
        <v>-4.9916026081843409E-9</v>
      </c>
      <c r="T20" s="5">
        <v>1.6107270192851338E-9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125.50000000008146</v>
      </c>
      <c r="E24">
        <f>M18</f>
        <v>0.14969999999996869</v>
      </c>
      <c r="F24">
        <f>+M19</f>
        <v>-1669999.9999976752</v>
      </c>
      <c r="G24">
        <f>M20</f>
        <v>-1.6904377944496035E-9</v>
      </c>
    </row>
    <row r="25" spans="1:20" x14ac:dyDescent="0.2">
      <c r="A25" s="2" t="s">
        <v>149</v>
      </c>
      <c r="C25">
        <v>298.14999999999998</v>
      </c>
      <c r="D25" s="12">
        <f>D24/4.184</f>
        <v>29.995219885296713</v>
      </c>
      <c r="E25" s="12">
        <f>E24/4.184*1000</f>
        <v>35.779158699801314</v>
      </c>
      <c r="F25" s="12">
        <f>F24/4.184/100000</f>
        <v>-3.9913957934934872</v>
      </c>
      <c r="G25" s="12">
        <f>G24/4.184</f>
        <v>-4.040243294573622E-10</v>
      </c>
      <c r="I25">
        <f t="shared" ref="I25:I32" si="5">J25*4.184</f>
        <v>151.3465131723415</v>
      </c>
      <c r="J25" s="4">
        <f t="shared" ref="J25:J32" si="6">$D$25+($E$25*0.001)*C25+($F$25*100000)*C25^-2+$G$25*C25^-0.5+$H$25*C25^2</f>
        <v>36.172684792624644</v>
      </c>
    </row>
    <row r="26" spans="1:20" x14ac:dyDescent="0.2">
      <c r="C26">
        <v>300</v>
      </c>
      <c r="I26">
        <f t="shared" si="5"/>
        <v>151.85444444444474</v>
      </c>
      <c r="J26" s="4">
        <f t="shared" si="6"/>
        <v>36.294083280221017</v>
      </c>
    </row>
    <row r="27" spans="1:20" x14ac:dyDescent="0.2">
      <c r="C27">
        <v>400</v>
      </c>
      <c r="I27">
        <f t="shared" si="5"/>
        <v>174.94249999999894</v>
      </c>
      <c r="J27" s="4">
        <f t="shared" si="6"/>
        <v>41.81226099426361</v>
      </c>
    </row>
    <row r="28" spans="1:20" x14ac:dyDescent="0.2">
      <c r="C28">
        <v>500</v>
      </c>
      <c r="I28">
        <f t="shared" si="5"/>
        <v>193.6699999999995</v>
      </c>
      <c r="J28" s="4">
        <f t="shared" si="6"/>
        <v>46.288240917781906</v>
      </c>
    </row>
    <row r="29" spans="1:20" x14ac:dyDescent="0.2">
      <c r="C29">
        <v>600</v>
      </c>
      <c r="I29">
        <f t="shared" si="5"/>
        <v>210.68111111111125</v>
      </c>
      <c r="J29" s="4">
        <f t="shared" si="6"/>
        <v>50.353994051412819</v>
      </c>
    </row>
    <row r="30" spans="1:20" x14ac:dyDescent="0.2">
      <c r="C30">
        <v>700</v>
      </c>
      <c r="I30">
        <f t="shared" si="5"/>
        <v>226.88183673469428</v>
      </c>
      <c r="J30" s="4">
        <f t="shared" si="6"/>
        <v>54.22606040504165</v>
      </c>
    </row>
    <row r="31" spans="1:20" x14ac:dyDescent="0.2">
      <c r="C31">
        <v>800</v>
      </c>
      <c r="I31">
        <f t="shared" si="5"/>
        <v>242.6506250000003</v>
      </c>
      <c r="J31" s="4">
        <f t="shared" si="6"/>
        <v>57.994891252390126</v>
      </c>
    </row>
    <row r="32" spans="1:20" x14ac:dyDescent="0.2">
      <c r="C32">
        <v>844</v>
      </c>
      <c r="I32">
        <f t="shared" si="5"/>
        <v>249.50240072774656</v>
      </c>
      <c r="J32" s="4">
        <f t="shared" si="6"/>
        <v>59.632504954050326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156</v>
      </c>
      <c r="B2" s="9" t="s">
        <v>156</v>
      </c>
      <c r="D2" s="9">
        <v>143.995</v>
      </c>
      <c r="E2" s="9">
        <v>132</v>
      </c>
      <c r="F2" s="9">
        <v>59.3</v>
      </c>
      <c r="G2" s="9">
        <v>-1964</v>
      </c>
      <c r="H2" s="9">
        <v>-1786</v>
      </c>
      <c r="I2">
        <f>D2/F2</f>
        <v>2.4282462057335583</v>
      </c>
    </row>
    <row r="3" spans="1:22" x14ac:dyDescent="0.2">
      <c r="E3" s="13">
        <f>E2/4.184</f>
        <v>31.548757170172085</v>
      </c>
      <c r="F3" s="13">
        <f>F2</f>
        <v>59.3</v>
      </c>
      <c r="G3" s="14">
        <f>G2/4.184*1000</f>
        <v>-469407.26577437855</v>
      </c>
      <c r="H3" s="14">
        <f>H2/4.184*1000</f>
        <v>-426864.24474187382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155</v>
      </c>
      <c r="E5" s="11">
        <f>H3</f>
        <v>-426864.24474187382</v>
      </c>
      <c r="F5" s="11">
        <f>G3</f>
        <v>-469407.26577437855</v>
      </c>
      <c r="G5" s="10">
        <f>E3</f>
        <v>31.548757170172085</v>
      </c>
      <c r="H5" s="10">
        <f>F3</f>
        <v>59.3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1.1398343548352971E-12</v>
      </c>
    </row>
    <row r="8" spans="1:22" ht="16.5" thickBot="1" x14ac:dyDescent="0.3">
      <c r="A8" s="9">
        <v>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34.409999999999997</v>
      </c>
      <c r="E9" s="17">
        <v>3.347E-4</v>
      </c>
      <c r="F9" s="17">
        <v>746.4</v>
      </c>
      <c r="G9" s="17"/>
      <c r="H9" s="17"/>
      <c r="I9" s="4">
        <f>D9+E9*C9+F9*C9^-2+G9*C9^-0.5+H9*C9^2</f>
        <v>34.518187376748592</v>
      </c>
      <c r="J9">
        <f>I9/4.184</f>
        <v>8.2500447841177316</v>
      </c>
    </row>
    <row r="10" spans="1:22" ht="13.5" thickBot="1" x14ac:dyDescent="0.25">
      <c r="C10">
        <v>500</v>
      </c>
      <c r="D10" s="1"/>
      <c r="E10" s="1"/>
      <c r="F10" s="1"/>
      <c r="G10" s="1"/>
      <c r="H10" s="1"/>
      <c r="I10" s="4">
        <f>D9+E9*C10+F9*C10^-2+G9*C10^-0.5+H9*C10^2</f>
        <v>34.580335599999998</v>
      </c>
      <c r="J10">
        <f>I10/4.184</f>
        <v>8.2648985659655825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3.3578759026729507E-2</v>
      </c>
      <c r="O12">
        <v>1.1192919675576502E-2</v>
      </c>
      <c r="P12">
        <v>8.6150916507085245E+21</v>
      </c>
      <c r="Q12">
        <v>4.4911642809610261E-44</v>
      </c>
    </row>
    <row r="13" spans="1:22" x14ac:dyDescent="0.2">
      <c r="C13">
        <v>298.14999999999998</v>
      </c>
      <c r="D13" s="4">
        <f t="shared" ref="D13:D20" si="0">D$9+E$9*C13+F$9*C13^-2+G$9*C13^-0.5+H$9*C13^2</f>
        <v>34.518187376748592</v>
      </c>
      <c r="E13" s="4">
        <f t="shared" ref="E13:E20" si="1">D13/4.184</f>
        <v>8.2500447841177316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5.1968894258511904E-24</v>
      </c>
      <c r="O13">
        <v>1.2992223564627976E-24</v>
      </c>
    </row>
    <row r="14" spans="1:22" ht="13.5" thickBot="1" x14ac:dyDescent="0.25">
      <c r="C14">
        <v>300</v>
      </c>
      <c r="D14" s="4">
        <f t="shared" si="0"/>
        <v>34.518703333333328</v>
      </c>
      <c r="E14" s="4">
        <f t="shared" si="1"/>
        <v>8.2501681007010816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3.3578759026729507E-2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34.548544999999997</v>
      </c>
      <c r="E15" s="4">
        <f t="shared" si="1"/>
        <v>8.2573004302103232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34.580335599999998</v>
      </c>
      <c r="E16" s="4">
        <f t="shared" si="1"/>
        <v>8.2648985659655825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34.612893333333332</v>
      </c>
      <c r="E17" s="4">
        <f t="shared" si="1"/>
        <v>8.2726800509878906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34.409999999797662</v>
      </c>
      <c r="N17">
        <v>1.012344462869445E-10</v>
      </c>
      <c r="O17">
        <v>339904066865.38354</v>
      </c>
      <c r="P17">
        <v>4.4949597478520112E-46</v>
      </c>
      <c r="Q17">
        <v>34.409999999516593</v>
      </c>
      <c r="R17">
        <v>34.410000000078732</v>
      </c>
      <c r="S17">
        <v>34.409999999516593</v>
      </c>
      <c r="T17">
        <v>34.410000000078732</v>
      </c>
    </row>
    <row r="18" spans="1:20" x14ac:dyDescent="0.2">
      <c r="C18">
        <v>700</v>
      </c>
      <c r="D18" s="4">
        <f t="shared" si="0"/>
        <v>34.645813265306117</v>
      </c>
      <c r="E18" s="4">
        <f t="shared" si="1"/>
        <v>8.2805481035626478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3.3470000008584171E-4</v>
      </c>
      <c r="N18">
        <v>4.2870220308500752E-14</v>
      </c>
      <c r="O18">
        <v>7807284349.7721405</v>
      </c>
      <c r="P18">
        <v>1.6149209249208653E-39</v>
      </c>
      <c r="Q18">
        <v>3.3469999996681464E-4</v>
      </c>
      <c r="R18">
        <v>3.3470000020486879E-4</v>
      </c>
      <c r="S18">
        <v>3.3469999996681464E-4</v>
      </c>
      <c r="T18">
        <v>3.3470000020486879E-4</v>
      </c>
    </row>
    <row r="19" spans="1:20" x14ac:dyDescent="0.2">
      <c r="C19">
        <v>800</v>
      </c>
      <c r="D19" s="4">
        <f t="shared" si="0"/>
        <v>34.678926249999996</v>
      </c>
      <c r="E19" s="4">
        <f t="shared" si="1"/>
        <v>8.2884622968451236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746.39999507271364</v>
      </c>
      <c r="N19">
        <v>2.5152648163564977E-6</v>
      </c>
      <c r="O19">
        <v>296748076.07491446</v>
      </c>
      <c r="P19">
        <v>7.7374811242201605E-34</v>
      </c>
      <c r="Q19">
        <v>746.3999880892045</v>
      </c>
      <c r="R19">
        <v>746.40000205622277</v>
      </c>
      <c r="S19">
        <v>746.3999880892045</v>
      </c>
      <c r="T19">
        <v>746.40000205622277</v>
      </c>
    </row>
    <row r="20" spans="1:20" ht="13.5" thickBot="1" x14ac:dyDescent="0.25">
      <c r="C20">
        <v>844</v>
      </c>
      <c r="D20" s="4">
        <f t="shared" si="0"/>
        <v>34.693534620129824</v>
      </c>
      <c r="E20" s="4">
        <f t="shared" si="1"/>
        <v>8.2919537811017747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4.0036947281469339E-9</v>
      </c>
      <c r="N20" s="5">
        <v>2.0100692153546146E-9</v>
      </c>
      <c r="O20" s="5">
        <v>1.9918193351568769</v>
      </c>
      <c r="P20" s="5">
        <v>0.11720670111203368</v>
      </c>
      <c r="Q20" s="5">
        <v>-1.5771636652231076E-9</v>
      </c>
      <c r="R20" s="5">
        <v>9.5845531215169754E-9</v>
      </c>
      <c r="S20" s="5">
        <v>-1.5771636652231076E-9</v>
      </c>
      <c r="T20" s="5">
        <v>9.5845531215169754E-9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34.409999999797662</v>
      </c>
      <c r="E24">
        <f>M18</f>
        <v>3.3470000008584171E-4</v>
      </c>
      <c r="F24">
        <f>+M19</f>
        <v>746.39999507271364</v>
      </c>
      <c r="G24">
        <f>M20</f>
        <v>4.0036947281469339E-9</v>
      </c>
    </row>
    <row r="25" spans="1:20" x14ac:dyDescent="0.2">
      <c r="A25" s="2" t="s">
        <v>149</v>
      </c>
      <c r="C25">
        <v>298.14999999999998</v>
      </c>
      <c r="D25" s="12">
        <f>D24/4.184</f>
        <v>8.2241873804487717</v>
      </c>
      <c r="E25" s="12">
        <f>E24/4.184*1000</f>
        <v>7.9995219905793905E-2</v>
      </c>
      <c r="F25" s="12">
        <f>F24/4.184/100000</f>
        <v>1.7839388027550516E-3</v>
      </c>
      <c r="G25" s="12">
        <f>G24/4.184</f>
        <v>9.569060057712556E-10</v>
      </c>
      <c r="I25">
        <f t="shared" ref="I25:I32" si="5">J25*4.184</f>
        <v>34.518187376748301</v>
      </c>
      <c r="J25" s="4">
        <f t="shared" ref="J25:J32" si="6">$D$25+($E$25*0.001)*C25+($F$25*100000)*C25^-2+$G$25*C25^-0.5+$H$25*C25^2</f>
        <v>8.2500447841176623</v>
      </c>
    </row>
    <row r="26" spans="1:20" x14ac:dyDescent="0.2">
      <c r="C26">
        <v>300</v>
      </c>
      <c r="I26">
        <f t="shared" si="5"/>
        <v>34.51870333333315</v>
      </c>
      <c r="J26" s="4">
        <f t="shared" si="6"/>
        <v>8.250168100701039</v>
      </c>
    </row>
    <row r="27" spans="1:20" x14ac:dyDescent="0.2">
      <c r="C27">
        <v>400</v>
      </c>
      <c r="I27">
        <f t="shared" si="5"/>
        <v>34.54854500000139</v>
      </c>
      <c r="J27" s="4">
        <f t="shared" si="6"/>
        <v>8.2573004302106572</v>
      </c>
    </row>
    <row r="28" spans="1:20" x14ac:dyDescent="0.2">
      <c r="C28">
        <v>500</v>
      </c>
      <c r="I28">
        <f t="shared" si="5"/>
        <v>34.580335599999927</v>
      </c>
      <c r="J28" s="4">
        <f t="shared" si="6"/>
        <v>8.2648985659655647</v>
      </c>
    </row>
    <row r="29" spans="1:20" x14ac:dyDescent="0.2">
      <c r="C29">
        <v>600</v>
      </c>
      <c r="I29">
        <f t="shared" si="5"/>
        <v>34.612893333332266</v>
      </c>
      <c r="J29" s="4">
        <f t="shared" si="6"/>
        <v>8.2726800509876348</v>
      </c>
    </row>
    <row r="30" spans="1:20" x14ac:dyDescent="0.2">
      <c r="C30">
        <v>700</v>
      </c>
      <c r="I30">
        <f t="shared" si="5"/>
        <v>34.645813265305144</v>
      </c>
      <c r="J30" s="4">
        <f t="shared" si="6"/>
        <v>8.2805481035624151</v>
      </c>
    </row>
    <row r="31" spans="1:20" x14ac:dyDescent="0.2">
      <c r="C31">
        <v>800</v>
      </c>
      <c r="I31">
        <f t="shared" si="5"/>
        <v>34.678926250000188</v>
      </c>
      <c r="J31" s="4">
        <f t="shared" si="6"/>
        <v>8.2884622968451698</v>
      </c>
    </row>
    <row r="32" spans="1:20" x14ac:dyDescent="0.2">
      <c r="C32">
        <v>844</v>
      </c>
      <c r="I32">
        <f t="shared" si="5"/>
        <v>34.693534620130833</v>
      </c>
      <c r="J32" s="4">
        <f t="shared" si="6"/>
        <v>8.2919537811020145</v>
      </c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109</v>
      </c>
      <c r="B2" s="9" t="s">
        <v>109</v>
      </c>
      <c r="D2" s="9">
        <v>123.065</v>
      </c>
      <c r="E2" s="9">
        <v>74.8</v>
      </c>
      <c r="F2" s="9">
        <v>25.52</v>
      </c>
      <c r="G2" s="9">
        <v>-150.9</v>
      </c>
      <c r="H2" s="9">
        <v>-145.1</v>
      </c>
    </row>
    <row r="3" spans="1:22" x14ac:dyDescent="0.2">
      <c r="E3" s="13">
        <f>E2/4.184</f>
        <v>17.877629063097512</v>
      </c>
      <c r="F3" s="13">
        <f>F2</f>
        <v>25.52</v>
      </c>
      <c r="G3" s="14">
        <f>G2/4.184*1000</f>
        <v>-36065.965583173995</v>
      </c>
      <c r="H3" s="14">
        <f>H2/4.184*1000</f>
        <v>-34679.732313575521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157</v>
      </c>
      <c r="E5" s="11">
        <f>H3</f>
        <v>-34679.732313575521</v>
      </c>
      <c r="F5" s="11">
        <f>G3</f>
        <v>-36065.965583173995</v>
      </c>
      <c r="G5" s="10">
        <f>E3</f>
        <v>17.877629063097512</v>
      </c>
      <c r="H5" s="10">
        <f>F3</f>
        <v>25.52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1.603041733003241E-12</v>
      </c>
    </row>
    <row r="8" spans="1:22" ht="16.5" thickBot="1" x14ac:dyDescent="0.3">
      <c r="A8" s="9">
        <v>1000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65.819999999999993</v>
      </c>
      <c r="E9" s="17">
        <v>3.032E-2</v>
      </c>
      <c r="F9" s="17">
        <v>-587000</v>
      </c>
      <c r="G9" s="17"/>
      <c r="H9" s="17"/>
      <c r="I9" s="4">
        <f>D9+E9*C9+F9*C9^-2+G9*C9^-0.5+H9*C9^2</f>
        <v>68.256494794709127</v>
      </c>
      <c r="J9">
        <f>I9/4.184</f>
        <v>16.313693784586309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74.27924999999999</v>
      </c>
      <c r="J10">
        <f>I10/4.184</f>
        <v>17.75316682600382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542.24783971412342</v>
      </c>
      <c r="O12">
        <v>180.74927990470781</v>
      </c>
      <c r="P12">
        <v>7.0337498392043276E+25</v>
      </c>
      <c r="Q12">
        <v>6.7375951091486382E-52</v>
      </c>
    </row>
    <row r="13" spans="1:22" x14ac:dyDescent="0.2">
      <c r="C13">
        <v>298.14999999999998</v>
      </c>
      <c r="D13" s="4">
        <f t="shared" ref="D13:D20" si="0">D$9+E$9*C13+F$9*C13^-2+G$9*C13^-0.5+H$9*C13^2</f>
        <v>68.256494794709127</v>
      </c>
      <c r="E13" s="4">
        <f t="shared" ref="E13:E20" si="1">D13/4.184</f>
        <v>16.313693784586309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1.0278971191000136E-23</v>
      </c>
      <c r="O13">
        <v>2.5697427977500339E-24</v>
      </c>
    </row>
    <row r="14" spans="1:22" ht="13.5" thickBot="1" x14ac:dyDescent="0.25">
      <c r="C14">
        <v>300</v>
      </c>
      <c r="D14" s="4">
        <f t="shared" si="0"/>
        <v>68.393777777777771</v>
      </c>
      <c r="E14" s="4">
        <f t="shared" si="1"/>
        <v>16.346505205013806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542.24783971412342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74.27924999999999</v>
      </c>
      <c r="E15" s="4">
        <f t="shared" si="1"/>
        <v>17.75316682600382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78.631999999999991</v>
      </c>
      <c r="E16" s="4">
        <f t="shared" si="1"/>
        <v>18.793499043977054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82.38144444444444</v>
      </c>
      <c r="E17" s="4">
        <f t="shared" si="1"/>
        <v>19.689637773528784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65.820000000280402</v>
      </c>
      <c r="N17">
        <v>1.4237423317434269E-10</v>
      </c>
      <c r="O17">
        <v>462302753333.75311</v>
      </c>
      <c r="P17">
        <v>1.3135461337121067E-46</v>
      </c>
      <c r="Q17">
        <v>65.819999999885113</v>
      </c>
      <c r="R17">
        <v>65.820000000675691</v>
      </c>
      <c r="S17">
        <v>65.819999999885113</v>
      </c>
      <c r="T17">
        <v>65.820000000675691</v>
      </c>
    </row>
    <row r="18" spans="1:20" x14ac:dyDescent="0.2">
      <c r="C18">
        <v>700</v>
      </c>
      <c r="D18" s="4">
        <f t="shared" si="0"/>
        <v>85.846040816326521</v>
      </c>
      <c r="E18" s="4">
        <f t="shared" si="1"/>
        <v>20.517696179810354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3.0319999999883274E-2</v>
      </c>
      <c r="N18">
        <v>6.0291876592454562E-14</v>
      </c>
      <c r="O18">
        <v>502886984341.73096</v>
      </c>
      <c r="P18">
        <v>9.3814435290207355E-47</v>
      </c>
      <c r="Q18">
        <v>3.0319999999715876E-2</v>
      </c>
      <c r="R18">
        <v>3.0320000000050671E-2</v>
      </c>
      <c r="S18">
        <v>3.0319999999715876E-2</v>
      </c>
      <c r="T18">
        <v>3.0320000000050671E-2</v>
      </c>
    </row>
    <row r="19" spans="1:20" x14ac:dyDescent="0.2">
      <c r="C19">
        <v>800</v>
      </c>
      <c r="D19" s="4">
        <f t="shared" si="0"/>
        <v>89.158812499999996</v>
      </c>
      <c r="E19" s="4">
        <f t="shared" si="1"/>
        <v>21.309467614722752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-586999.9999929422</v>
      </c>
      <c r="N19">
        <v>3.5374214271308074E-6</v>
      </c>
      <c r="O19">
        <v>-165940081521.20462</v>
      </c>
      <c r="P19">
        <v>7.9130890648251507E-45</v>
      </c>
      <c r="Q19">
        <v>-587000.0000027637</v>
      </c>
      <c r="R19">
        <v>-586999.99998312071</v>
      </c>
      <c r="S19">
        <v>-587000.0000027637</v>
      </c>
      <c r="T19">
        <v>-586999.99998312071</v>
      </c>
    </row>
    <row r="20" spans="1:20" ht="13.5" thickBot="1" x14ac:dyDescent="0.25">
      <c r="C20">
        <v>844</v>
      </c>
      <c r="D20" s="4">
        <f t="shared" si="0"/>
        <v>90.586030674962373</v>
      </c>
      <c r="E20" s="4">
        <f t="shared" si="1"/>
        <v>21.650580945258692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-5.6020322257922904E-9</v>
      </c>
      <c r="N20" s="5">
        <v>2.8269237760465021E-9</v>
      </c>
      <c r="O20" s="5">
        <v>-1.9816707734606207</v>
      </c>
      <c r="P20" s="5">
        <v>0.1185747112232281</v>
      </c>
      <c r="Q20" s="5">
        <v>-1.3450847163333209E-8</v>
      </c>
      <c r="R20" s="5">
        <v>2.2467827117486286E-9</v>
      </c>
      <c r="S20" s="5">
        <v>-1.3450847163333209E-8</v>
      </c>
      <c r="T20" s="5">
        <v>2.2467827117486286E-9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65.820000000280402</v>
      </c>
      <c r="E24">
        <f>M18</f>
        <v>3.0319999999883274E-2</v>
      </c>
      <c r="F24">
        <f>+M19</f>
        <v>-586999.9999929422</v>
      </c>
      <c r="G24">
        <f>M20</f>
        <v>-5.6020322257922904E-9</v>
      </c>
    </row>
    <row r="25" spans="1:20" x14ac:dyDescent="0.2">
      <c r="A25" s="2" t="s">
        <v>149</v>
      </c>
      <c r="C25">
        <v>298.14999999999998</v>
      </c>
      <c r="D25" s="12">
        <f>D24/4.184</f>
        <v>15.731357552648278</v>
      </c>
      <c r="E25" s="12">
        <f>E24/4.184*1000</f>
        <v>7.2466539196661746</v>
      </c>
      <c r="F25" s="12">
        <f>F24/4.184/100000</f>
        <v>-1.4029636711112383</v>
      </c>
      <c r="G25" s="12">
        <f>G24/4.184</f>
        <v>-1.3389178359924212E-9</v>
      </c>
      <c r="I25">
        <f t="shared" ref="I25:I32" si="5">J25*4.184</f>
        <v>68.256494794709681</v>
      </c>
      <c r="J25" s="4">
        <f t="shared" ref="J25:J32" si="6">$D$25+($E$25*0.001)*C25+($F$25*100000)*C25^-2+$G$25*C25^-0.5+$H$25*C25^2</f>
        <v>16.313693784586444</v>
      </c>
    </row>
    <row r="26" spans="1:20" x14ac:dyDescent="0.2">
      <c r="C26">
        <v>300</v>
      </c>
      <c r="I26">
        <f t="shared" si="5"/>
        <v>68.393777777778155</v>
      </c>
      <c r="J26" s="4">
        <f t="shared" si="6"/>
        <v>16.346505205013898</v>
      </c>
    </row>
    <row r="27" spans="1:20" x14ac:dyDescent="0.2">
      <c r="C27">
        <v>400</v>
      </c>
      <c r="I27">
        <f t="shared" si="5"/>
        <v>74.279249999997717</v>
      </c>
      <c r="J27" s="4">
        <f t="shared" si="6"/>
        <v>17.753166826003277</v>
      </c>
    </row>
    <row r="28" spans="1:20" x14ac:dyDescent="0.2">
      <c r="C28">
        <v>500</v>
      </c>
      <c r="I28">
        <f t="shared" si="5"/>
        <v>78.631999999999749</v>
      </c>
      <c r="J28" s="4">
        <f t="shared" si="6"/>
        <v>18.793499043976993</v>
      </c>
    </row>
    <row r="29" spans="1:20" x14ac:dyDescent="0.2">
      <c r="C29">
        <v>600</v>
      </c>
      <c r="I29">
        <f t="shared" si="5"/>
        <v>82.381444444445705</v>
      </c>
      <c r="J29" s="4">
        <f t="shared" si="6"/>
        <v>19.689637773529089</v>
      </c>
    </row>
    <row r="30" spans="1:20" x14ac:dyDescent="0.2">
      <c r="C30">
        <v>700</v>
      </c>
      <c r="I30">
        <f t="shared" si="5"/>
        <v>85.846040816327886</v>
      </c>
      <c r="J30" s="4">
        <f t="shared" si="6"/>
        <v>20.517696179810681</v>
      </c>
    </row>
    <row r="31" spans="1:20" x14ac:dyDescent="0.2">
      <c r="C31">
        <v>800</v>
      </c>
      <c r="I31">
        <f t="shared" si="5"/>
        <v>89.158812499999996</v>
      </c>
      <c r="J31" s="4">
        <f t="shared" si="6"/>
        <v>21.309467614722752</v>
      </c>
    </row>
    <row r="32" spans="1:20" x14ac:dyDescent="0.2">
      <c r="C32">
        <v>844</v>
      </c>
      <c r="I32">
        <f t="shared" si="5"/>
        <v>90.586030674961336</v>
      </c>
      <c r="J32" s="4">
        <f t="shared" si="6"/>
        <v>21.650580945258444</v>
      </c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46</v>
      </c>
      <c r="B2" s="9" t="s">
        <v>46</v>
      </c>
      <c r="D2" s="9">
        <v>119.979</v>
      </c>
      <c r="E2" s="9">
        <v>53.9</v>
      </c>
      <c r="F2" s="9">
        <v>24.58</v>
      </c>
      <c r="G2" s="9">
        <v>-169.5</v>
      </c>
      <c r="H2" s="9">
        <v>-158.4</v>
      </c>
    </row>
    <row r="3" spans="1:22" x14ac:dyDescent="0.2">
      <c r="E3" s="13">
        <f>E2/4.184</f>
        <v>12.882409177820266</v>
      </c>
      <c r="F3" s="13">
        <f>F2</f>
        <v>24.58</v>
      </c>
      <c r="G3" s="14">
        <f>G2/4.184*1000</f>
        <v>-40511.472275334607</v>
      </c>
      <c r="H3" s="14">
        <f>H2/4.184*1000</f>
        <v>-37858.508604206501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0.99993686196711684</v>
      </c>
    </row>
    <row r="5" spans="1:22" x14ac:dyDescent="0.2">
      <c r="A5" s="9" t="s">
        <v>151</v>
      </c>
      <c r="E5" s="11">
        <f>H3</f>
        <v>-37858.508604206501</v>
      </c>
      <c r="F5" s="11">
        <f>G3</f>
        <v>-40511.472275334607</v>
      </c>
      <c r="G5" s="10">
        <f>E3</f>
        <v>12.882409177820266</v>
      </c>
      <c r="H5" s="10">
        <f>F3</f>
        <v>24.58</v>
      </c>
      <c r="L5" t="s">
        <v>121</v>
      </c>
      <c r="M5">
        <v>0.99987372792064488</v>
      </c>
    </row>
    <row r="6" spans="1:22" x14ac:dyDescent="0.2">
      <c r="L6" t="s">
        <v>122</v>
      </c>
      <c r="M6">
        <v>0.9996843198016121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0.10902894623603697</v>
      </c>
    </row>
    <row r="8" spans="1:22" ht="16.5" thickBot="1" x14ac:dyDescent="0.3">
      <c r="A8" s="9">
        <v>700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6</v>
      </c>
    </row>
    <row r="9" spans="1:22" x14ac:dyDescent="0.2">
      <c r="C9">
        <v>298.14999999999998</v>
      </c>
      <c r="D9" s="17">
        <v>383.2</v>
      </c>
      <c r="E9" s="17">
        <v>-0.31730000000000003</v>
      </c>
      <c r="F9" s="17">
        <v>1676000</v>
      </c>
      <c r="G9" s="17">
        <v>-4488</v>
      </c>
      <c r="H9" s="17">
        <v>1.6760000000000001E-4</v>
      </c>
      <c r="I9" s="4">
        <f>D9+E9*C9+F9*C9^-2+G9*C9^-0.5+H9*C9^2</f>
        <v>62.432128704627985</v>
      </c>
      <c r="J9">
        <f>I9/4.184</f>
        <v>14.921636879691201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69.170999999999992</v>
      </c>
      <c r="J10">
        <f>I10/4.184</f>
        <v>16.532265774378583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188.25713716825555</v>
      </c>
      <c r="O12">
        <v>62.752379056085182</v>
      </c>
      <c r="P12">
        <v>5278.9380572823593</v>
      </c>
      <c r="Q12">
        <v>1.8940213966819091E-4</v>
      </c>
    </row>
    <row r="13" spans="1:22" x14ac:dyDescent="0.2">
      <c r="C13">
        <v>298.14999999999998</v>
      </c>
      <c r="D13" s="4">
        <f t="shared" ref="D13:D18" si="0">D$9+E$9*C13+F$9*C13^-2+G$9*C13^-0.5+H$9*C13^2</f>
        <v>62.432128704627985</v>
      </c>
      <c r="E13" s="4">
        <f t="shared" ref="E13:E18" si="1">D13/4.184</f>
        <v>14.921636879691201</v>
      </c>
      <c r="G13">
        <f t="shared" ref="G13:G18" si="2">C13</f>
        <v>298.14999999999998</v>
      </c>
      <c r="H13">
        <f t="shared" ref="H13:H18" si="3">C13^-2</f>
        <v>1.1249426244107095E-5</v>
      </c>
      <c r="I13">
        <f t="shared" ref="I13:I18" si="4">C13^-0.5</f>
        <v>5.791387083143839E-2</v>
      </c>
      <c r="L13" t="s">
        <v>127</v>
      </c>
      <c r="M13">
        <v>2</v>
      </c>
      <c r="N13">
        <v>2.3774622234681277E-2</v>
      </c>
      <c r="O13">
        <v>1.1887311117340638E-2</v>
      </c>
    </row>
    <row r="14" spans="1:22" ht="13.5" thickBot="1" x14ac:dyDescent="0.25">
      <c r="C14">
        <v>300</v>
      </c>
      <c r="D14" s="4">
        <f t="shared" si="0"/>
        <v>62.601421409918203</v>
      </c>
      <c r="E14" s="4">
        <f t="shared" si="1"/>
        <v>14.962098807341826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5</v>
      </c>
      <c r="N14" s="5">
        <v>188.28091179049022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69.170999999999992</v>
      </c>
      <c r="E15" s="4">
        <f t="shared" si="1"/>
        <v>16.532265774378583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72.444538339618873</v>
      </c>
      <c r="E16" s="4">
        <f t="shared" si="1"/>
        <v>17.314660215014069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74.589722795373802</v>
      </c>
      <c r="E17" s="4">
        <f t="shared" si="1"/>
        <v>17.827371605012857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-3.4010475380072878</v>
      </c>
      <c r="N17">
        <v>20.137998332013893</v>
      </c>
      <c r="O17">
        <v>-0.16888707020104154</v>
      </c>
      <c r="P17">
        <v>0.88142136397702509</v>
      </c>
      <c r="Q17">
        <v>-90.047921352121122</v>
      </c>
      <c r="R17">
        <v>83.245826276106541</v>
      </c>
      <c r="S17">
        <v>-90.047921352121122</v>
      </c>
      <c r="T17">
        <v>83.245826276106541</v>
      </c>
    </row>
    <row r="18" spans="1:20" x14ac:dyDescent="0.2">
      <c r="C18">
        <v>700</v>
      </c>
      <c r="D18" s="4">
        <f t="shared" si="0"/>
        <v>77.003952676724126</v>
      </c>
      <c r="E18" s="4">
        <f t="shared" si="1"/>
        <v>18.404386395010544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4.6102261816664242E-2</v>
      </c>
      <c r="N18">
        <v>9.4775344049054296E-3</v>
      </c>
      <c r="O18">
        <v>4.8643729315086848</v>
      </c>
      <c r="P18">
        <v>3.9758296831490264E-2</v>
      </c>
      <c r="Q18">
        <v>5.3236941501210167E-3</v>
      </c>
      <c r="R18">
        <v>8.6880829483207467E-2</v>
      </c>
      <c r="S18">
        <v>5.3236941501210167E-3</v>
      </c>
      <c r="T18">
        <v>8.6880829483207467E-2</v>
      </c>
    </row>
    <row r="19" spans="1:20" x14ac:dyDescent="0.2">
      <c r="D19" s="4"/>
      <c r="E19" s="4"/>
      <c r="L19" t="s">
        <v>143</v>
      </c>
      <c r="M19">
        <v>-2663397.9479895225</v>
      </c>
      <c r="N19">
        <v>431526.19910926692</v>
      </c>
      <c r="O19">
        <v>-6.1720422850041663</v>
      </c>
      <c r="P19">
        <v>2.5260364832714138E-2</v>
      </c>
      <c r="Q19">
        <v>-4520106.6190923667</v>
      </c>
      <c r="R19">
        <v>-806689.2768866783</v>
      </c>
      <c r="S19">
        <v>-4520106.6190923667</v>
      </c>
      <c r="T19">
        <v>-806689.2768866783</v>
      </c>
    </row>
    <row r="20" spans="1:20" ht="13.5" thickBot="1" x14ac:dyDescent="0.25">
      <c r="D20" s="4"/>
      <c r="E20" s="4"/>
      <c r="L20" s="5" t="s">
        <v>144</v>
      </c>
      <c r="M20" s="5">
        <v>1416.4313812574919</v>
      </c>
      <c r="N20" s="5">
        <v>382.23599294807195</v>
      </c>
      <c r="O20" s="5">
        <v>3.7056462692929046</v>
      </c>
      <c r="P20" s="5">
        <v>6.5725371532817531E-2</v>
      </c>
      <c r="Q20" s="5">
        <v>-228.19850211741573</v>
      </c>
      <c r="R20" s="5">
        <v>3061.0612646323998</v>
      </c>
      <c r="S20" s="5">
        <v>-228.19850211741573</v>
      </c>
      <c r="T20" s="5">
        <v>3061.0612646323998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-3.4010475380072878</v>
      </c>
      <c r="E24">
        <f>M18</f>
        <v>4.6102261816664242E-2</v>
      </c>
      <c r="F24">
        <f>+M19</f>
        <v>-2663397.9479895225</v>
      </c>
      <c r="G24">
        <f>M20</f>
        <v>1416.4313812574919</v>
      </c>
    </row>
    <row r="25" spans="1:20" x14ac:dyDescent="0.2">
      <c r="A25" s="2" t="s">
        <v>149</v>
      </c>
      <c r="C25">
        <v>298.14999999999998</v>
      </c>
      <c r="D25" s="12">
        <f>D24/4.184</f>
        <v>-0.81286987046063275</v>
      </c>
      <c r="E25" s="12">
        <f>E24/4.184*1000</f>
        <v>11.018705023103308</v>
      </c>
      <c r="F25" s="12">
        <f>F24/4.184/100000</f>
        <v>-6.3656738718678838</v>
      </c>
      <c r="G25" s="12">
        <f>G24/4.184</f>
        <v>338.53522496593973</v>
      </c>
      <c r="I25">
        <f t="shared" ref="I25:I30" si="5">J25*4.184</f>
        <v>62.413667103759096</v>
      </c>
      <c r="J25" s="4">
        <f t="shared" ref="J25:J30" si="6">$D$25+($E$25*0.001)*C25+($F$25*100000)*C25^-2+$G$25*C25^-0.5+$H$25*C25^2</f>
        <v>14.917224451185252</v>
      </c>
    </row>
    <row r="26" spans="1:20" x14ac:dyDescent="0.2">
      <c r="C26">
        <v>300</v>
      </c>
      <c r="I26">
        <f t="shared" si="5"/>
        <v>62.61402439953968</v>
      </c>
      <c r="J26" s="4">
        <f t="shared" si="6"/>
        <v>14.965110994153843</v>
      </c>
    </row>
    <row r="27" spans="1:20" x14ac:dyDescent="0.2">
      <c r="C27">
        <v>400</v>
      </c>
      <c r="I27">
        <f t="shared" si="5"/>
        <v>69.215189076598492</v>
      </c>
      <c r="J27" s="4">
        <f t="shared" si="6"/>
        <v>16.542827217160252</v>
      </c>
    </row>
    <row r="28" spans="1:20" x14ac:dyDescent="0.2">
      <c r="C28">
        <v>500</v>
      </c>
      <c r="I28">
        <f t="shared" si="5"/>
        <v>72.341228657480229</v>
      </c>
      <c r="J28" s="4">
        <f t="shared" si="6"/>
        <v>17.289968608384374</v>
      </c>
    </row>
    <row r="29" spans="1:20" x14ac:dyDescent="0.2">
      <c r="C29">
        <v>600</v>
      </c>
      <c r="I29">
        <f t="shared" si="5"/>
        <v>74.687550914460971</v>
      </c>
      <c r="J29" s="4">
        <f t="shared" si="6"/>
        <v>17.850753086630249</v>
      </c>
    </row>
    <row r="30" spans="1:20" x14ac:dyDescent="0.2">
      <c r="C30">
        <v>700</v>
      </c>
      <c r="I30">
        <f t="shared" si="5"/>
        <v>76.971103774424506</v>
      </c>
      <c r="J30" s="4">
        <f t="shared" si="6"/>
        <v>18.396535318935111</v>
      </c>
    </row>
    <row r="31" spans="1:20" x14ac:dyDescent="0.2">
      <c r="J31" s="4"/>
    </row>
    <row r="32" spans="1:20" x14ac:dyDescent="0.2">
      <c r="J32" s="4"/>
    </row>
  </sheetData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104</v>
      </c>
      <c r="B2" s="9" t="s">
        <v>104</v>
      </c>
      <c r="D2" s="9">
        <v>160.72</v>
      </c>
      <c r="E2" s="9">
        <v>62.6</v>
      </c>
      <c r="F2" s="9">
        <v>32.020000000000003</v>
      </c>
      <c r="G2" s="9">
        <v>-271.8</v>
      </c>
      <c r="H2" s="9">
        <v>-262.8</v>
      </c>
    </row>
    <row r="3" spans="1:22" x14ac:dyDescent="0.2">
      <c r="E3" s="13">
        <f>E2/4.184</f>
        <v>14.961759082217974</v>
      </c>
      <c r="F3" s="13">
        <f>F2</f>
        <v>32.020000000000003</v>
      </c>
      <c r="G3" s="14">
        <f>G2/4.184*1000</f>
        <v>-64961.75908221797</v>
      </c>
      <c r="H3" s="14">
        <f>H2/4.184*1000</f>
        <v>-62810.707456978969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158</v>
      </c>
      <c r="E5" s="11">
        <f>H3</f>
        <v>-62810.707456978969</v>
      </c>
      <c r="F5" s="11">
        <f>G3</f>
        <v>-64961.75908221797</v>
      </c>
      <c r="G5" s="10">
        <f>E3</f>
        <v>14.961759082217974</v>
      </c>
      <c r="H5" s="10">
        <f>F3</f>
        <v>32.020000000000003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3.1284931189298865E-12</v>
      </c>
    </row>
    <row r="8" spans="1:22" ht="16.5" thickBot="1" x14ac:dyDescent="0.3">
      <c r="A8" s="9">
        <v>1200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9</v>
      </c>
    </row>
    <row r="9" spans="1:22" x14ac:dyDescent="0.2">
      <c r="C9">
        <v>298.14999999999998</v>
      </c>
      <c r="D9" s="17">
        <v>104.5</v>
      </c>
      <c r="E9" s="17">
        <v>-4.8120000000000003E-3</v>
      </c>
      <c r="F9" s="17">
        <v>-6291</v>
      </c>
      <c r="G9" s="17">
        <v>-681.7</v>
      </c>
      <c r="H9" s="17"/>
      <c r="I9" s="4">
        <f>D9+E9*C9+F9*C9^-2+G9*C9^-0.5+H9*C9^2</f>
        <v>63.51464631370677</v>
      </c>
      <c r="J9">
        <f>I9/4.184</f>
        <v>15.180364797731063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68.450881249999981</v>
      </c>
      <c r="J10">
        <f>I10/4.184</f>
        <v>16.360153262428295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256.87648682049087</v>
      </c>
      <c r="O12">
        <v>85.625495606830285</v>
      </c>
      <c r="P12">
        <v>8.748481747344456E+24</v>
      </c>
      <c r="Q12">
        <v>3.2271581593400496E-62</v>
      </c>
    </row>
    <row r="13" spans="1:22" x14ac:dyDescent="0.2">
      <c r="C13">
        <v>298.14999999999998</v>
      </c>
      <c r="D13" s="4">
        <f t="shared" ref="D13:D21" si="0">D$9+E$9*C13+F$9*C13^-2+G$9*C13^-0.5+H$9*C13^2</f>
        <v>63.51464631370677</v>
      </c>
      <c r="E13" s="4">
        <f t="shared" ref="E13:E21" si="1">D13/4.184</f>
        <v>15.180364797731063</v>
      </c>
      <c r="G13">
        <f t="shared" ref="G13:G21" si="2">C13</f>
        <v>298.14999999999998</v>
      </c>
      <c r="H13">
        <f t="shared" ref="H13:H21" si="3">C13^-2</f>
        <v>1.1249426244107095E-5</v>
      </c>
      <c r="I13">
        <f t="shared" ref="I13:I21" si="4">C13^-0.5</f>
        <v>5.791387083143839E-2</v>
      </c>
      <c r="L13" t="s">
        <v>127</v>
      </c>
      <c r="M13">
        <v>5</v>
      </c>
      <c r="N13">
        <v>4.8937345975958248E-23</v>
      </c>
      <c r="O13">
        <v>9.787469195191649E-24</v>
      </c>
    </row>
    <row r="14" spans="1:22" ht="13.5" thickBot="1" x14ac:dyDescent="0.25">
      <c r="C14">
        <v>300</v>
      </c>
      <c r="D14" s="4">
        <f t="shared" si="0"/>
        <v>63.628532149343208</v>
      </c>
      <c r="E14" s="4">
        <f t="shared" si="1"/>
        <v>15.207584165713003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8</v>
      </c>
      <c r="N14" s="5">
        <v>256.87648682049087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68.450881249999981</v>
      </c>
      <c r="E15" s="4">
        <f t="shared" si="1"/>
        <v>16.360153262428295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71.582285194767849</v>
      </c>
      <c r="E16" s="4">
        <f t="shared" si="1"/>
        <v>17.108576767391934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73.765039039078445</v>
      </c>
      <c r="E17" s="4">
        <f t="shared" si="1"/>
        <v>17.630267456758709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104.49999999963769</v>
      </c>
      <c r="N17">
        <v>1.6308201474842307E-10</v>
      </c>
      <c r="O17">
        <v>640781879969.06726</v>
      </c>
      <c r="P17">
        <v>1.7569230894435064E-58</v>
      </c>
      <c r="Q17">
        <v>104.49999999921847</v>
      </c>
      <c r="R17">
        <v>104.50000000005691</v>
      </c>
      <c r="S17">
        <v>104.49999999921847</v>
      </c>
      <c r="T17">
        <v>104.50000000005691</v>
      </c>
    </row>
    <row r="18" spans="1:20" x14ac:dyDescent="0.2">
      <c r="C18">
        <v>700</v>
      </c>
      <c r="D18" s="4">
        <f t="shared" si="0"/>
        <v>75.352923099450777</v>
      </c>
      <c r="E18" s="4">
        <f t="shared" si="1"/>
        <v>18.009780855509266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-4.8119999998591893E-3</v>
      </c>
      <c r="N18">
        <v>6.3161225474453354E-14</v>
      </c>
      <c r="O18">
        <v>-76185982202.094635</v>
      </c>
      <c r="P18">
        <v>7.3948353243496102E-54</v>
      </c>
      <c r="Q18">
        <v>-4.8120000000215499E-3</v>
      </c>
      <c r="R18">
        <v>-4.8119999996968288E-3</v>
      </c>
      <c r="S18">
        <v>-4.8120000000215499E-3</v>
      </c>
      <c r="T18">
        <v>-4.8119999996968288E-3</v>
      </c>
    </row>
    <row r="19" spans="1:20" x14ac:dyDescent="0.2">
      <c r="C19">
        <v>800</v>
      </c>
      <c r="D19" s="4">
        <f t="shared" si="0"/>
        <v>76.53883567575653</v>
      </c>
      <c r="E19" s="4">
        <f t="shared" si="1"/>
        <v>18.29322076380414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-6291.0000098529281</v>
      </c>
      <c r="N19">
        <v>4.5886352872203618E-6</v>
      </c>
      <c r="O19">
        <v>-1370995866.1072409</v>
      </c>
      <c r="P19">
        <v>3.9185296321967071E-45</v>
      </c>
      <c r="Q19">
        <v>-6291.0000216483713</v>
      </c>
      <c r="R19">
        <v>-6290.9999980574848</v>
      </c>
      <c r="S19">
        <v>-6291.0000216483713</v>
      </c>
      <c r="T19">
        <v>-6290.9999980574848</v>
      </c>
    </row>
    <row r="20" spans="1:20" ht="13.5" thickBot="1" x14ac:dyDescent="0.25">
      <c r="C20">
        <v>900</v>
      </c>
      <c r="D20" s="4">
        <f t="shared" si="0"/>
        <v>77.438099999999991</v>
      </c>
      <c r="E20" s="4">
        <f t="shared" si="1"/>
        <v>18.508150095602293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-681.69999999257016</v>
      </c>
      <c r="N20" s="5">
        <v>3.365075151663044E-9</v>
      </c>
      <c r="O20" s="5">
        <v>-202580914026.73999</v>
      </c>
      <c r="P20" s="5">
        <v>5.5630277997296015E-56</v>
      </c>
      <c r="Q20" s="5">
        <v>-681.70000000122036</v>
      </c>
      <c r="R20" s="5">
        <v>-681.69999998391995</v>
      </c>
      <c r="S20" s="5">
        <v>-681.70000000122036</v>
      </c>
      <c r="T20" s="5">
        <v>-681.69999998391995</v>
      </c>
    </row>
    <row r="21" spans="1:20" x14ac:dyDescent="0.2">
      <c r="C21">
        <v>1000</v>
      </c>
      <c r="D21" s="4">
        <f t="shared" si="0"/>
        <v>78.124462190632158</v>
      </c>
      <c r="E21" s="4">
        <f t="shared" si="1"/>
        <v>18.672194596231396</v>
      </c>
      <c r="G21">
        <f t="shared" si="2"/>
        <v>1000</v>
      </c>
      <c r="H21">
        <f t="shared" si="3"/>
        <v>9.9999999999999995E-7</v>
      </c>
      <c r="I21">
        <f t="shared" si="4"/>
        <v>3.1622776601683791E-2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104.49999999963769</v>
      </c>
      <c r="E24">
        <f>M18</f>
        <v>-4.8119999998591893E-3</v>
      </c>
      <c r="F24">
        <f>+M19</f>
        <v>-6291.0000098529281</v>
      </c>
      <c r="G24">
        <f>M20</f>
        <v>-681.69999999257016</v>
      </c>
    </row>
    <row r="25" spans="1:20" x14ac:dyDescent="0.2">
      <c r="A25" s="2" t="s">
        <v>149</v>
      </c>
      <c r="C25">
        <v>298.14999999999998</v>
      </c>
      <c r="D25" s="12">
        <f>D24/4.184</f>
        <v>24.976099426299641</v>
      </c>
      <c r="E25" s="12">
        <f>E24/4.184*1000</f>
        <v>-1.1500956022608007</v>
      </c>
      <c r="F25" s="12">
        <f>F24/4.184/100000</f>
        <v>-1.5035850883969713E-2</v>
      </c>
      <c r="G25" s="12">
        <f>G24/4.184</f>
        <v>-162.93021032327201</v>
      </c>
      <c r="I25">
        <f t="shared" ref="I25:I32" si="5">J25*4.184</f>
        <v>63.51464631370591</v>
      </c>
      <c r="J25" s="4">
        <f t="shared" ref="J25:J32" si="6">$D$25+($E$25*0.001)*C25+($F$25*100000)*C25^-2+$G$25*C25^-0.5+$H$25*C25^2</f>
        <v>15.180364797730858</v>
      </c>
    </row>
    <row r="26" spans="1:20" x14ac:dyDescent="0.2">
      <c r="C26">
        <v>300</v>
      </c>
      <c r="I26">
        <f t="shared" si="5"/>
        <v>63.628532149342647</v>
      </c>
      <c r="J26" s="4">
        <f t="shared" si="6"/>
        <v>15.20758416571287</v>
      </c>
    </row>
    <row r="27" spans="1:20" x14ac:dyDescent="0.2">
      <c r="C27">
        <v>400</v>
      </c>
      <c r="I27">
        <f t="shared" si="5"/>
        <v>68.450881250003931</v>
      </c>
      <c r="J27" s="4">
        <f t="shared" si="6"/>
        <v>16.360153262429236</v>
      </c>
    </row>
    <row r="28" spans="1:20" x14ac:dyDescent="0.2">
      <c r="C28">
        <v>500</v>
      </c>
      <c r="I28">
        <f t="shared" si="5"/>
        <v>71.582285194768858</v>
      </c>
      <c r="J28" s="4">
        <f t="shared" si="6"/>
        <v>17.108576767392172</v>
      </c>
    </row>
    <row r="29" spans="1:20" x14ac:dyDescent="0.2">
      <c r="C29">
        <v>600</v>
      </c>
      <c r="I29">
        <f t="shared" si="5"/>
        <v>73.765039039076598</v>
      </c>
      <c r="J29" s="4">
        <f t="shared" si="6"/>
        <v>17.630267456758268</v>
      </c>
    </row>
    <row r="30" spans="1:20" x14ac:dyDescent="0.2">
      <c r="C30">
        <v>700</v>
      </c>
      <c r="I30">
        <f t="shared" si="5"/>
        <v>75.35292309944775</v>
      </c>
      <c r="J30" s="4">
        <f t="shared" si="6"/>
        <v>18.009780855508545</v>
      </c>
    </row>
    <row r="31" spans="1:20" x14ac:dyDescent="0.2">
      <c r="C31">
        <v>800</v>
      </c>
      <c r="I31">
        <f t="shared" si="5"/>
        <v>76.538835675754171</v>
      </c>
      <c r="J31" s="4">
        <f t="shared" si="6"/>
        <v>18.293220763803578</v>
      </c>
    </row>
    <row r="32" spans="1:20" x14ac:dyDescent="0.2">
      <c r="C32">
        <v>844</v>
      </c>
      <c r="I32">
        <f t="shared" si="5"/>
        <v>76.964758792367064</v>
      </c>
      <c r="J32" s="4">
        <f t="shared" si="6"/>
        <v>18.395018831827691</v>
      </c>
    </row>
  </sheetData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6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106</v>
      </c>
      <c r="B2" s="9" t="s">
        <v>106</v>
      </c>
      <c r="D2" s="9">
        <v>240.202</v>
      </c>
      <c r="E2" s="9">
        <v>133.19999999999999</v>
      </c>
      <c r="F2" s="9">
        <v>40.950000000000003</v>
      </c>
      <c r="G2" s="9">
        <v>-216.3</v>
      </c>
      <c r="H2" s="9">
        <v>-210.2</v>
      </c>
    </row>
    <row r="3" spans="1:22" x14ac:dyDescent="0.2">
      <c r="E3" s="13">
        <f>E2/4.184</f>
        <v>31.835564053537279</v>
      </c>
      <c r="F3" s="13">
        <f>F2</f>
        <v>40.950000000000003</v>
      </c>
      <c r="G3" s="14">
        <f>G2/4.184*1000</f>
        <v>-51696.940726577435</v>
      </c>
      <c r="H3" s="14">
        <f>H2/4.184*1000</f>
        <v>-50239.00573613766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0.98037079846921682</v>
      </c>
    </row>
    <row r="5" spans="1:22" x14ac:dyDescent="0.2">
      <c r="A5" s="9" t="s">
        <v>159</v>
      </c>
      <c r="E5" s="11">
        <f>H3</f>
        <v>-50239.00573613766</v>
      </c>
      <c r="F5" s="11">
        <f>G3</f>
        <v>-51696.940726577435</v>
      </c>
      <c r="G5" s="10">
        <f>E3</f>
        <v>31.835564053537279</v>
      </c>
      <c r="H5" s="10">
        <f>F3</f>
        <v>40.950000000000003</v>
      </c>
      <c r="L5" t="s">
        <v>121</v>
      </c>
      <c r="M5">
        <v>0.96112690249116983</v>
      </c>
    </row>
    <row r="6" spans="1:22" x14ac:dyDescent="0.2">
      <c r="L6" t="s">
        <v>122</v>
      </c>
      <c r="M6">
        <v>0.93197207935954718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1.050369835504974</v>
      </c>
    </row>
    <row r="8" spans="1:22" ht="16.5" thickBot="1" x14ac:dyDescent="0.3">
      <c r="A8" s="9">
        <v>840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1057</v>
      </c>
      <c r="E9" s="17">
        <v>-0.89880000000000004</v>
      </c>
      <c r="F9" s="17">
        <v>8139000</v>
      </c>
      <c r="G9" s="17">
        <v>-13880</v>
      </c>
      <c r="H9" s="17">
        <v>4.0660000000000002E-4</v>
      </c>
      <c r="I9" s="4">
        <f>D9+E9*C9+F9*C9^-2+G9*C9^-0.5+H9*C9^2</f>
        <v>112.88139864892277</v>
      </c>
      <c r="J9">
        <f>I9/4.184</f>
        <v>26.97930178033527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119.40474999999999</v>
      </c>
      <c r="J10">
        <f>I10/4.184</f>
        <v>28.538420172084127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109.11289019959723</v>
      </c>
      <c r="O12">
        <v>36.370963399865744</v>
      </c>
      <c r="P12">
        <v>32.966308804277688</v>
      </c>
      <c r="Q12">
        <v>2.796360222777555E-3</v>
      </c>
    </row>
    <row r="13" spans="1:22" x14ac:dyDescent="0.2">
      <c r="C13">
        <v>298.14999999999998</v>
      </c>
      <c r="D13" s="4">
        <f t="shared" ref="D13:D25" si="0">D$9+E$9*C13+F$9*C13^-2+G$9*C13^-0.5+H$9*C13^2</f>
        <v>112.88139864892277</v>
      </c>
      <c r="E13" s="4">
        <f t="shared" ref="E13:E25" si="1">D13/4.184</f>
        <v>26.97930178033527</v>
      </c>
      <c r="G13">
        <f t="shared" ref="G13:G25" si="2">C13</f>
        <v>298.14999999999998</v>
      </c>
      <c r="H13">
        <f t="shared" ref="H13:H25" si="3">C13^-2</f>
        <v>1.1249426244107095E-5</v>
      </c>
      <c r="I13">
        <f t="shared" ref="I13:I25" si="4">C13^-0.5</f>
        <v>5.791387083143839E-2</v>
      </c>
      <c r="L13" t="s">
        <v>127</v>
      </c>
      <c r="M13">
        <v>4</v>
      </c>
      <c r="N13">
        <v>4.4131071653549849</v>
      </c>
      <c r="O13">
        <v>1.1032767913387462</v>
      </c>
    </row>
    <row r="14" spans="1:22" ht="13.5" thickBot="1" x14ac:dyDescent="0.25">
      <c r="C14">
        <v>300</v>
      </c>
      <c r="D14" s="4">
        <f t="shared" si="0"/>
        <v>113.02515969813288</v>
      </c>
      <c r="E14" s="4">
        <f t="shared" si="1"/>
        <v>27.013661495729654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113.52599736495222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119.40474999999999</v>
      </c>
      <c r="E15" s="4">
        <f t="shared" si="1"/>
        <v>28.538420172084127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121.0735294460583</v>
      </c>
      <c r="E16" s="4">
        <f t="shared" si="1"/>
        <v>28.937268032040702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120.05570616949151</v>
      </c>
      <c r="E17" s="4">
        <f t="shared" si="1"/>
        <v>28.694002430566805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-170.99628675055817</v>
      </c>
      <c r="N17">
        <v>75.707906196899728</v>
      </c>
      <c r="O17">
        <v>-2.2586318304172113</v>
      </c>
      <c r="P17">
        <v>8.6811745213013242E-2</v>
      </c>
      <c r="Q17">
        <v>-381.19556770860214</v>
      </c>
      <c r="R17">
        <v>39.202994207485801</v>
      </c>
      <c r="S17">
        <v>-381.19556770860214</v>
      </c>
      <c r="T17">
        <v>39.202994207485801</v>
      </c>
    </row>
    <row r="18" spans="1:20" x14ac:dyDescent="0.2">
      <c r="C18">
        <v>700</v>
      </c>
      <c r="D18" s="4">
        <f t="shared" si="0"/>
        <v>119.06951554482518</v>
      </c>
      <c r="E18" s="4">
        <f t="shared" si="1"/>
        <v>28.458297214346363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0.11991662161409716</v>
      </c>
      <c r="N18">
        <v>3.1109404495930353E-2</v>
      </c>
      <c r="O18">
        <v>3.854674287634928</v>
      </c>
      <c r="P18">
        <v>1.8229787427883039E-2</v>
      </c>
      <c r="Q18">
        <v>3.3542888875134139E-2</v>
      </c>
      <c r="R18">
        <v>0.2062903543530602</v>
      </c>
      <c r="S18">
        <v>3.3542888875134139E-2</v>
      </c>
      <c r="T18">
        <v>0.2062903543530602</v>
      </c>
    </row>
    <row r="19" spans="1:20" x14ac:dyDescent="0.2">
      <c r="C19">
        <v>800</v>
      </c>
      <c r="D19" s="4">
        <f t="shared" si="0"/>
        <v>120.16908135653597</v>
      </c>
      <c r="E19" s="4">
        <f t="shared" si="1"/>
        <v>28.721099750606111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-8471223.0994812809</v>
      </c>
      <c r="N19">
        <v>1966181.1578321748</v>
      </c>
      <c r="O19">
        <v>-4.3084652020677892</v>
      </c>
      <c r="P19">
        <v>1.2561262234254359E-2</v>
      </c>
      <c r="Q19">
        <v>-13930228.457979782</v>
      </c>
      <c r="R19">
        <v>-3012217.7409827802</v>
      </c>
      <c r="S19">
        <v>-13930228.457979782</v>
      </c>
      <c r="T19">
        <v>-3012217.7409827802</v>
      </c>
    </row>
    <row r="20" spans="1:20" ht="13.5" thickBot="1" x14ac:dyDescent="0.25">
      <c r="C20">
        <v>900</v>
      </c>
      <c r="D20" s="4">
        <f t="shared" si="0"/>
        <v>124.80748148148137</v>
      </c>
      <c r="E20" s="4">
        <f t="shared" si="1"/>
        <v>29.829703986969736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5926.5764173331027</v>
      </c>
      <c r="N20" s="5">
        <v>1523.4837968959891</v>
      </c>
      <c r="O20" s="5">
        <v>3.8901473251032681</v>
      </c>
      <c r="P20" s="5">
        <v>1.7688402475045537E-2</v>
      </c>
      <c r="Q20" s="5">
        <v>1696.6985255062464</v>
      </c>
      <c r="R20" s="5">
        <v>10156.454309159959</v>
      </c>
      <c r="S20" s="5">
        <v>1696.6985255062464</v>
      </c>
      <c r="T20" s="5">
        <v>10156.454309159959</v>
      </c>
    </row>
    <row r="21" spans="1:20" x14ac:dyDescent="0.2">
      <c r="C21">
        <v>1000</v>
      </c>
      <c r="D21" s="4">
        <f t="shared" si="0"/>
        <v>134.01486076862892</v>
      </c>
      <c r="E21" s="4">
        <f t="shared" si="1"/>
        <v>32.030320451393145</v>
      </c>
      <c r="G21">
        <f t="shared" si="2"/>
        <v>1000</v>
      </c>
      <c r="H21">
        <f t="shared" si="3"/>
        <v>9.9999999999999995E-7</v>
      </c>
      <c r="I21">
        <f t="shared" si="4"/>
        <v>3.1622776601683791E-2</v>
      </c>
    </row>
    <row r="22" spans="1:20" x14ac:dyDescent="0.2">
      <c r="C22">
        <v>1100</v>
      </c>
      <c r="D22" s="4">
        <f t="shared" si="0"/>
        <v>148.5347000070559</v>
      </c>
      <c r="E22" s="4">
        <f t="shared" si="1"/>
        <v>35.500645317173969</v>
      </c>
      <c r="G22">
        <f t="shared" si="2"/>
        <v>1100</v>
      </c>
      <c r="H22">
        <f t="shared" si="3"/>
        <v>8.264462809917355E-7</v>
      </c>
      <c r="I22">
        <f t="shared" si="4"/>
        <v>3.0151134457776358E-2</v>
      </c>
    </row>
    <row r="23" spans="1:20" x14ac:dyDescent="0.2">
      <c r="C23">
        <v>1200</v>
      </c>
      <c r="D23" s="4">
        <f t="shared" si="0"/>
        <v>168.91499651573321</v>
      </c>
      <c r="E23" s="4">
        <f t="shared" si="1"/>
        <v>40.371653086934323</v>
      </c>
      <c r="G23">
        <f t="shared" si="2"/>
        <v>1200</v>
      </c>
      <c r="H23">
        <f t="shared" si="3"/>
        <v>6.9444444444444448E-7</v>
      </c>
      <c r="I23">
        <f t="shared" si="4"/>
        <v>2.8867513459481284E-2</v>
      </c>
    </row>
    <row r="24" spans="1:20" x14ac:dyDescent="0.2">
      <c r="C24">
        <v>1300</v>
      </c>
      <c r="D24" s="4">
        <f t="shared" si="0"/>
        <v>195.56804015105189</v>
      </c>
      <c r="E24" s="4">
        <f t="shared" si="1"/>
        <v>46.741883401303028</v>
      </c>
      <c r="G24">
        <f t="shared" si="2"/>
        <v>1300</v>
      </c>
      <c r="H24">
        <f t="shared" si="3"/>
        <v>5.917159763313609E-7</v>
      </c>
      <c r="I24">
        <f t="shared" si="4"/>
        <v>2.7735009811261455E-2</v>
      </c>
    </row>
    <row r="25" spans="1:20" x14ac:dyDescent="0.2">
      <c r="C25">
        <v>1400</v>
      </c>
      <c r="D25" s="4">
        <f t="shared" si="0"/>
        <v>228.80994724596303</v>
      </c>
      <c r="E25" s="4">
        <f t="shared" si="1"/>
        <v>54.686889877142214</v>
      </c>
      <c r="G25">
        <f t="shared" si="2"/>
        <v>1400</v>
      </c>
      <c r="H25">
        <f t="shared" si="3"/>
        <v>5.1020408163265302E-7</v>
      </c>
      <c r="I25">
        <f t="shared" si="4"/>
        <v>2.6726124191242435E-2</v>
      </c>
    </row>
    <row r="26" spans="1:20" ht="15.75" x14ac:dyDescent="0.25">
      <c r="D26" s="3" t="s">
        <v>6</v>
      </c>
      <c r="E26" s="3" t="s">
        <v>7</v>
      </c>
      <c r="F26" s="3" t="s">
        <v>8</v>
      </c>
      <c r="G26" s="3" t="s">
        <v>11</v>
      </c>
    </row>
    <row r="27" spans="1:20" ht="15.75" x14ac:dyDescent="0.25">
      <c r="D27" s="3">
        <v>1</v>
      </c>
      <c r="E27" s="3" t="s">
        <v>99</v>
      </c>
      <c r="F27" s="3" t="s">
        <v>100</v>
      </c>
      <c r="G27" s="3" t="s">
        <v>102</v>
      </c>
      <c r="I27" s="3" t="s">
        <v>147</v>
      </c>
      <c r="J27" s="8" t="s">
        <v>148</v>
      </c>
    </row>
    <row r="28" spans="1:20" x14ac:dyDescent="0.2">
      <c r="A28" s="2" t="s">
        <v>145</v>
      </c>
      <c r="D28">
        <f>M17</f>
        <v>-170.99628675055817</v>
      </c>
      <c r="E28">
        <f>M18</f>
        <v>0.11991662161409716</v>
      </c>
      <c r="F28">
        <f>+M19</f>
        <v>-8471223.0994812809</v>
      </c>
      <c r="G28">
        <f>M20</f>
        <v>5926.5764173331027</v>
      </c>
    </row>
    <row r="29" spans="1:20" x14ac:dyDescent="0.2">
      <c r="A29" s="2" t="s">
        <v>149</v>
      </c>
      <c r="C29">
        <v>298.14999999999998</v>
      </c>
      <c r="D29" s="12">
        <f>D28/4.184</f>
        <v>-40.869093391624801</v>
      </c>
      <c r="E29" s="12">
        <f>E28/4.184*1000</f>
        <v>28.660760424019397</v>
      </c>
      <c r="F29" s="12">
        <f>F28/4.184/100000</f>
        <v>-20.246709128779351</v>
      </c>
      <c r="G29" s="12">
        <f>G28/4.184</f>
        <v>1416.4857594008372</v>
      </c>
      <c r="I29">
        <f t="shared" ref="I29:I36" si="5">J29*4.184</f>
        <v>112.69143563477209</v>
      </c>
      <c r="J29" s="4">
        <f t="shared" ref="J29:J36" si="6">$D$29+($E$29*0.001)*C29+($F$29*100000)*C29^-2+$G$29*C29^-0.5+$H$29*C29^2</f>
        <v>26.933899530299257</v>
      </c>
    </row>
    <row r="30" spans="1:20" x14ac:dyDescent="0.2">
      <c r="C30">
        <v>300</v>
      </c>
      <c r="I30">
        <f t="shared" si="5"/>
        <v>113.02504762033882</v>
      </c>
      <c r="J30" s="4">
        <f t="shared" si="6"/>
        <v>27.013634708493981</v>
      </c>
    </row>
    <row r="31" spans="1:20" x14ac:dyDescent="0.2">
      <c r="C31">
        <v>400</v>
      </c>
      <c r="I31">
        <f t="shared" si="5"/>
        <v>120.35403838997784</v>
      </c>
      <c r="J31" s="4">
        <f t="shared" si="6"/>
        <v>28.765305542537725</v>
      </c>
    </row>
    <row r="32" spans="1:20" x14ac:dyDescent="0.2">
      <c r="C32">
        <v>500</v>
      </c>
      <c r="I32">
        <f t="shared" si="5"/>
        <v>120.12168651864491</v>
      </c>
      <c r="J32" s="4">
        <f t="shared" si="6"/>
        <v>28.709772112486831</v>
      </c>
    </row>
    <row r="33" spans="3:10" x14ac:dyDescent="0.2">
      <c r="C33">
        <v>600</v>
      </c>
      <c r="I33">
        <f t="shared" si="5"/>
        <v>119.37398000953176</v>
      </c>
      <c r="J33" s="4">
        <f t="shared" si="6"/>
        <v>28.53106596786132</v>
      </c>
    </row>
    <row r="34" spans="3:10" x14ac:dyDescent="0.2">
      <c r="C34">
        <v>700</v>
      </c>
      <c r="I34">
        <f t="shared" si="5"/>
        <v>119.66067120482721</v>
      </c>
      <c r="J34" s="4">
        <f t="shared" si="6"/>
        <v>28.599586808037095</v>
      </c>
    </row>
    <row r="35" spans="3:10" x14ac:dyDescent="0.2">
      <c r="C35">
        <v>800</v>
      </c>
      <c r="I35">
        <f t="shared" si="5"/>
        <v>121.23684314360561</v>
      </c>
      <c r="J35" s="4">
        <f t="shared" si="6"/>
        <v>28.976300942544363</v>
      </c>
    </row>
    <row r="36" spans="3:10" x14ac:dyDescent="0.2">
      <c r="C36">
        <v>844</v>
      </c>
      <c r="I36">
        <f t="shared" si="5"/>
        <v>122.32234197972576</v>
      </c>
      <c r="J36" s="4">
        <f t="shared" si="6"/>
        <v>29.23574139094784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105</v>
      </c>
      <c r="B2" s="9" t="s">
        <v>105</v>
      </c>
      <c r="D2" s="9">
        <v>90.756</v>
      </c>
      <c r="E2" s="9">
        <v>53</v>
      </c>
      <c r="F2" s="9">
        <v>16.89</v>
      </c>
      <c r="G2" s="9">
        <v>-91</v>
      </c>
      <c r="H2" s="9">
        <v>-63.9</v>
      </c>
    </row>
    <row r="3" spans="1:22" x14ac:dyDescent="0.2">
      <c r="E3" s="13">
        <f>E2/4.184</f>
        <v>12.667304015296367</v>
      </c>
      <c r="F3" s="13">
        <f>F2</f>
        <v>16.89</v>
      </c>
      <c r="G3" s="14">
        <f>G2/4.184*1000</f>
        <v>-21749.521988527726</v>
      </c>
      <c r="H3" s="14">
        <f>H2/4.184*1000</f>
        <v>-15272.466539196939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0.99993155291710467</v>
      </c>
    </row>
    <row r="5" spans="1:22" x14ac:dyDescent="0.2">
      <c r="A5" s="9" t="s">
        <v>188</v>
      </c>
      <c r="E5" s="11">
        <f>H3</f>
        <v>-15272.466539196939</v>
      </c>
      <c r="F5" s="11">
        <f>G3</f>
        <v>-21749.521988527726</v>
      </c>
      <c r="G5" s="10">
        <f>E3</f>
        <v>12.667304015296367</v>
      </c>
      <c r="H5" s="10">
        <f>F3</f>
        <v>16.89</v>
      </c>
      <c r="L5" t="s">
        <v>121</v>
      </c>
      <c r="M5">
        <v>0.99986311051921239</v>
      </c>
    </row>
    <row r="6" spans="1:22" x14ac:dyDescent="0.2">
      <c r="L6" t="s">
        <v>122</v>
      </c>
      <c r="M6">
        <v>0.99976044340862158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0.1067263340743788</v>
      </c>
    </row>
    <row r="8" spans="1:22" ht="16.5" thickBot="1" x14ac:dyDescent="0.3">
      <c r="A8" s="9">
        <v>1100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/>
      <c r="E9" s="17"/>
      <c r="F9" s="17"/>
      <c r="G9" s="17"/>
      <c r="H9" s="17"/>
      <c r="I9" s="4">
        <f>D9+E9*C9+F9*C9^-2+G9*C9^-0.5+H9*C9^2</f>
        <v>0</v>
      </c>
      <c r="J9">
        <f>I9/4.184</f>
        <v>0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0</v>
      </c>
      <c r="J10">
        <f>I10/4.184</f>
        <v>0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332.79258795846027</v>
      </c>
      <c r="O12">
        <v>110.9308626528201</v>
      </c>
      <c r="P12">
        <v>9738.8842908508104</v>
      </c>
      <c r="Q12">
        <v>3.5133515406888816E-8</v>
      </c>
    </row>
    <row r="13" spans="1:22" x14ac:dyDescent="0.2">
      <c r="C13">
        <v>298.14999999999998</v>
      </c>
      <c r="D13" s="4">
        <v>47.11</v>
      </c>
      <c r="E13" s="4">
        <f t="shared" ref="E13:E20" si="0">D13/4.184</f>
        <v>11.259560229445507</v>
      </c>
      <c r="G13">
        <f t="shared" ref="G13:G20" si="1">C13</f>
        <v>298.14999999999998</v>
      </c>
      <c r="H13">
        <f t="shared" ref="H13:H20" si="2">C13^-2</f>
        <v>1.1249426244107095E-5</v>
      </c>
      <c r="I13">
        <f t="shared" ref="I13:I20" si="3">C13^-0.5</f>
        <v>5.791387083143839E-2</v>
      </c>
      <c r="L13" t="s">
        <v>127</v>
      </c>
      <c r="M13">
        <v>4</v>
      </c>
      <c r="N13">
        <v>4.5562041539823628E-2</v>
      </c>
      <c r="O13">
        <v>1.1390510384955907E-2</v>
      </c>
    </row>
    <row r="14" spans="1:22" ht="13.5" thickBot="1" x14ac:dyDescent="0.25">
      <c r="C14">
        <v>300</v>
      </c>
      <c r="D14" s="4">
        <v>47.24</v>
      </c>
      <c r="E14" s="4">
        <f t="shared" si="0"/>
        <v>11.290630975143403</v>
      </c>
      <c r="G14">
        <f t="shared" si="1"/>
        <v>300</v>
      </c>
      <c r="H14">
        <f t="shared" si="2"/>
        <v>1.1111111111111112E-5</v>
      </c>
      <c r="I14">
        <f t="shared" si="3"/>
        <v>5.7735026918962568E-2</v>
      </c>
      <c r="L14" s="5" t="s">
        <v>128</v>
      </c>
      <c r="M14" s="5">
        <v>7</v>
      </c>
      <c r="N14" s="5">
        <v>332.8381500000001</v>
      </c>
      <c r="O14" s="5"/>
      <c r="P14" s="5"/>
      <c r="Q14" s="5"/>
    </row>
    <row r="15" spans="1:22" ht="13.5" thickBot="1" x14ac:dyDescent="0.25">
      <c r="C15">
        <v>400</v>
      </c>
      <c r="D15" s="4">
        <v>50.79</v>
      </c>
      <c r="E15" s="4">
        <f t="shared" si="0"/>
        <v>12.139101338432122</v>
      </c>
      <c r="G15">
        <f t="shared" si="1"/>
        <v>400</v>
      </c>
      <c r="H15">
        <f t="shared" si="2"/>
        <v>6.2500000000000003E-6</v>
      </c>
      <c r="I15">
        <f t="shared" si="3"/>
        <v>0.05</v>
      </c>
    </row>
    <row r="16" spans="1:22" x14ac:dyDescent="0.2">
      <c r="C16">
        <v>500</v>
      </c>
      <c r="D16" s="4">
        <v>53.68</v>
      </c>
      <c r="E16" s="4">
        <f t="shared" si="0"/>
        <v>12.829827915869981</v>
      </c>
      <c r="G16">
        <f t="shared" si="1"/>
        <v>500</v>
      </c>
      <c r="H16">
        <f t="shared" si="2"/>
        <v>3.9999999999999998E-6</v>
      </c>
      <c r="I16">
        <f t="shared" si="3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v>56.27</v>
      </c>
      <c r="E17" s="4">
        <f t="shared" si="0"/>
        <v>13.448852772466539</v>
      </c>
      <c r="G17">
        <f t="shared" si="1"/>
        <v>600</v>
      </c>
      <c r="H17">
        <f t="shared" si="2"/>
        <v>2.7777777777777779E-6</v>
      </c>
      <c r="I17">
        <f t="shared" si="3"/>
        <v>4.0824829046386304E-2</v>
      </c>
      <c r="L17" t="s">
        <v>129</v>
      </c>
      <c r="M17">
        <v>7.0557560488271731</v>
      </c>
      <c r="N17">
        <v>7.6925545800327679</v>
      </c>
      <c r="O17">
        <v>0.91721884783781638</v>
      </c>
      <c r="P17">
        <v>0.41092676060152999</v>
      </c>
      <c r="Q17">
        <v>-14.302243698887565</v>
      </c>
      <c r="R17">
        <v>28.413755796541913</v>
      </c>
      <c r="S17">
        <v>-14.302243698887565</v>
      </c>
      <c r="T17">
        <v>28.413755796541913</v>
      </c>
    </row>
    <row r="18" spans="1:20" x14ac:dyDescent="0.2">
      <c r="C18">
        <v>700</v>
      </c>
      <c r="D18" s="4">
        <v>59.45</v>
      </c>
      <c r="E18" s="4">
        <f t="shared" si="0"/>
        <v>14.208891013384321</v>
      </c>
      <c r="G18">
        <f t="shared" si="1"/>
        <v>700</v>
      </c>
      <c r="H18">
        <f t="shared" si="2"/>
        <v>2.0408163265306121E-6</v>
      </c>
      <c r="I18">
        <f t="shared" si="3"/>
        <v>3.7796447300922721E-2</v>
      </c>
      <c r="L18" t="s">
        <v>142</v>
      </c>
      <c r="M18">
        <v>4.2470308406455798E-2</v>
      </c>
      <c r="N18">
        <v>3.1609749107955241E-3</v>
      </c>
      <c r="O18">
        <v>13.435825846452946</v>
      </c>
      <c r="P18">
        <v>1.775101228434083E-4</v>
      </c>
      <c r="Q18">
        <v>3.3694016909929833E-2</v>
      </c>
      <c r="R18">
        <v>5.1246599902981763E-2</v>
      </c>
      <c r="S18">
        <v>3.3694016909929833E-2</v>
      </c>
      <c r="T18">
        <v>5.1246599902981763E-2</v>
      </c>
    </row>
    <row r="19" spans="1:20" x14ac:dyDescent="0.2">
      <c r="C19">
        <v>800</v>
      </c>
      <c r="D19" s="4">
        <v>62.55</v>
      </c>
      <c r="E19" s="4">
        <f t="shared" si="0"/>
        <v>14.949808795411089</v>
      </c>
      <c r="G19">
        <f t="shared" si="1"/>
        <v>800</v>
      </c>
      <c r="H19">
        <f t="shared" si="2"/>
        <v>1.5625000000000001E-6</v>
      </c>
      <c r="I19">
        <f t="shared" si="3"/>
        <v>3.5355339059327376E-2</v>
      </c>
      <c r="L19" t="s">
        <v>143</v>
      </c>
      <c r="M19">
        <v>-886581.9659560516</v>
      </c>
      <c r="N19">
        <v>199780.40115809464</v>
      </c>
      <c r="O19">
        <v>-4.4377824892566009</v>
      </c>
      <c r="P19">
        <v>1.1353409960713845E-2</v>
      </c>
      <c r="Q19">
        <v>-1441262.4317415487</v>
      </c>
      <c r="R19">
        <v>-331901.5001705545</v>
      </c>
      <c r="S19">
        <v>-1441262.4317415487</v>
      </c>
      <c r="T19">
        <v>-331901.5001705545</v>
      </c>
    </row>
    <row r="20" spans="1:20" ht="13.5" thickBot="1" x14ac:dyDescent="0.25">
      <c r="C20">
        <v>900</v>
      </c>
      <c r="D20" s="4">
        <v>65.650000000000006</v>
      </c>
      <c r="E20" s="4">
        <f t="shared" si="0"/>
        <v>15.690726577437859</v>
      </c>
      <c r="G20">
        <f t="shared" si="1"/>
        <v>900</v>
      </c>
      <c r="H20">
        <f t="shared" si="2"/>
        <v>1.2345679012345679E-6</v>
      </c>
      <c r="I20">
        <f t="shared" si="3"/>
        <v>3.3333333333333333E-2</v>
      </c>
      <c r="L20" s="5" t="s">
        <v>144</v>
      </c>
      <c r="M20" s="5">
        <v>645.60451728499163</v>
      </c>
      <c r="N20" s="5">
        <v>154.79865773778155</v>
      </c>
      <c r="O20" s="5">
        <v>4.1706079801971017</v>
      </c>
      <c r="P20" s="5">
        <v>1.4024294949017423E-2</v>
      </c>
      <c r="Q20" s="5">
        <v>215.81365151826014</v>
      </c>
      <c r="R20" s="5">
        <v>1075.395383051723</v>
      </c>
      <c r="S20" s="5">
        <v>215.81365151826014</v>
      </c>
      <c r="T20" s="5">
        <v>1075.395383051723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7.0557560488271731</v>
      </c>
      <c r="E24">
        <f>M18</f>
        <v>4.2470308406455798E-2</v>
      </c>
      <c r="F24">
        <f>+M19</f>
        <v>-886581.9659560516</v>
      </c>
      <c r="G24">
        <f>M20</f>
        <v>645.60451728499163</v>
      </c>
    </row>
    <row r="25" spans="1:20" x14ac:dyDescent="0.2">
      <c r="A25" s="2" t="s">
        <v>149</v>
      </c>
      <c r="C25">
        <v>298.14999999999998</v>
      </c>
      <c r="D25" s="12">
        <f>D24/4.184</f>
        <v>1.6863661684577373</v>
      </c>
      <c r="E25" s="12">
        <f>E24/4.184*1000</f>
        <v>10.150647324678728</v>
      </c>
      <c r="F25" s="12">
        <f>F24/4.184/100000</f>
        <v>-2.1189817541970637</v>
      </c>
      <c r="G25" s="12">
        <f>G24/4.184</f>
        <v>154.30318290750279</v>
      </c>
      <c r="I25">
        <f t="shared" ref="I25:I32" si="4">J25*4.184</f>
        <v>47.134196687070045</v>
      </c>
      <c r="J25" s="4">
        <f t="shared" ref="J25:J32" si="5">$D$25+($E$25*0.001)*C25+($F$25*100000)*C25^-2+$G$25*C25^-0.5+$H$25*C25^2</f>
        <v>11.265343376450774</v>
      </c>
    </row>
    <row r="26" spans="1:20" x14ac:dyDescent="0.2">
      <c r="C26">
        <v>300</v>
      </c>
      <c r="I26">
        <f t="shared" si="4"/>
        <v>47.219932022371729</v>
      </c>
      <c r="J26" s="4">
        <f t="shared" si="5"/>
        <v>11.285834613377563</v>
      </c>
    </row>
    <row r="27" spans="1:20" x14ac:dyDescent="0.2">
      <c r="C27">
        <v>400</v>
      </c>
      <c r="I27">
        <f t="shared" si="4"/>
        <v>50.782967988433754</v>
      </c>
      <c r="J27" s="4">
        <f t="shared" si="5"/>
        <v>12.137420647331203</v>
      </c>
    </row>
    <row r="28" spans="1:20" x14ac:dyDescent="0.2">
      <c r="C28">
        <v>500</v>
      </c>
      <c r="I28">
        <f t="shared" si="4"/>
        <v>53.616894132834446</v>
      </c>
      <c r="J28" s="4">
        <f t="shared" si="5"/>
        <v>12.814745251633472</v>
      </c>
    </row>
    <row r="29" spans="1:20" x14ac:dyDescent="0.2">
      <c r="C29">
        <v>600</v>
      </c>
      <c r="I29">
        <f t="shared" si="4"/>
        <v>56.431907459223936</v>
      </c>
      <c r="J29" s="4">
        <f t="shared" si="5"/>
        <v>13.487549583944535</v>
      </c>
    </row>
    <row r="30" spans="1:20" x14ac:dyDescent="0.2">
      <c r="C30">
        <v>700</v>
      </c>
      <c r="I30">
        <f t="shared" si="4"/>
        <v>59.377178097215364</v>
      </c>
      <c r="J30" s="4">
        <f t="shared" si="5"/>
        <v>14.191486160902333</v>
      </c>
    </row>
    <row r="31" spans="1:20" x14ac:dyDescent="0.2">
      <c r="C31">
        <v>800</v>
      </c>
      <c r="I31">
        <f t="shared" si="4"/>
        <v>62.472285059029737</v>
      </c>
      <c r="J31" s="4">
        <f t="shared" si="5"/>
        <v>14.931234478735597</v>
      </c>
    </row>
    <row r="32" spans="1:20" x14ac:dyDescent="0.2">
      <c r="C32">
        <v>844</v>
      </c>
      <c r="I32">
        <f t="shared" si="4"/>
        <v>63.8787082455787</v>
      </c>
      <c r="J32" s="4">
        <f t="shared" si="5"/>
        <v>15.267377687757815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107</v>
      </c>
      <c r="B2" s="9" t="s">
        <v>107</v>
      </c>
      <c r="D2" s="9">
        <v>247.982</v>
      </c>
      <c r="E2" s="9">
        <v>67.8</v>
      </c>
      <c r="F2" s="9">
        <v>32.07</v>
      </c>
      <c r="G2" s="9">
        <v>-241.6</v>
      </c>
      <c r="H2" s="9">
        <v>-233</v>
      </c>
    </row>
    <row r="3" spans="1:22" x14ac:dyDescent="0.2">
      <c r="E3" s="13">
        <f>E2/4.184</f>
        <v>16.204588910133843</v>
      </c>
      <c r="F3" s="13">
        <f>F2</f>
        <v>32.07</v>
      </c>
      <c r="G3" s="14">
        <f>G2/4.184*1000</f>
        <v>-57743.785850860419</v>
      </c>
      <c r="H3" s="14">
        <f>H2/4.184*1000</f>
        <v>-55688.336520076482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0.99999985587090146</v>
      </c>
    </row>
    <row r="5" spans="1:22" x14ac:dyDescent="0.2">
      <c r="A5" s="9" t="s">
        <v>160</v>
      </c>
      <c r="E5" s="11">
        <f>H3</f>
        <v>-55688.336520076482</v>
      </c>
      <c r="F5" s="11">
        <f>G3</f>
        <v>-57743.785850860419</v>
      </c>
      <c r="G5" s="10">
        <f>E3</f>
        <v>16.204588910133843</v>
      </c>
      <c r="H5" s="10">
        <f>F3</f>
        <v>32.07</v>
      </c>
      <c r="L5" t="s">
        <v>121</v>
      </c>
      <c r="M5">
        <v>0.99999971174182367</v>
      </c>
    </row>
    <row r="6" spans="1:22" x14ac:dyDescent="0.2">
      <c r="L6" t="s">
        <v>122</v>
      </c>
      <c r="M6">
        <v>0.99999949554819145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3.6372865922068647E-3</v>
      </c>
    </row>
    <row r="8" spans="1:22" ht="16.5" thickBot="1" x14ac:dyDescent="0.3">
      <c r="A8" s="9">
        <v>1500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76.33</v>
      </c>
      <c r="E9" s="17">
        <v>5.5610000000000002E-4</v>
      </c>
      <c r="F9" s="17">
        <v>-1137000</v>
      </c>
      <c r="G9" s="17">
        <v>0</v>
      </c>
      <c r="H9" s="17">
        <v>1.4079999999999999E-6</v>
      </c>
      <c r="I9" s="4">
        <f>D9+E9*C9+F9*C9^-2+G9*C9^-0.5+H9*C9^2</f>
        <v>63.830365514330232</v>
      </c>
      <c r="J9">
        <f>I9/4.184</f>
        <v>15.255823497688869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69.671469999999999</v>
      </c>
      <c r="J10">
        <f>I10/4.184</f>
        <v>16.651880975143403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183.58334340925077</v>
      </c>
      <c r="O12">
        <v>61.194447803083591</v>
      </c>
      <c r="P12">
        <v>4625481.8036280666</v>
      </c>
      <c r="Q12">
        <v>1.5579894036003396E-13</v>
      </c>
    </row>
    <row r="13" spans="1:22" x14ac:dyDescent="0.2">
      <c r="C13">
        <v>298.14999999999998</v>
      </c>
      <c r="D13" s="4">
        <f t="shared" ref="D13:D20" si="0">D$9+E$9*C13+F$9*C13^-2+G$9*C13^-0.5+H$9*C13^2</f>
        <v>63.830365514330232</v>
      </c>
      <c r="E13" s="4">
        <f t="shared" ref="E13:E20" si="1">D13/4.184</f>
        <v>15.255823497688869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5.2919415015391308E-5</v>
      </c>
      <c r="O13">
        <v>1.3229853753847827E-5</v>
      </c>
    </row>
    <row r="14" spans="1:22" ht="13.5" thickBot="1" x14ac:dyDescent="0.25">
      <c r="C14">
        <v>300</v>
      </c>
      <c r="D14" s="4">
        <f t="shared" si="0"/>
        <v>63.990216666666669</v>
      </c>
      <c r="E14" s="4">
        <f t="shared" si="1"/>
        <v>15.294028840025494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183.5833963286658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69.671469999999999</v>
      </c>
      <c r="E15" s="4">
        <f t="shared" si="1"/>
        <v>16.651880975143403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72.412049999999994</v>
      </c>
      <c r="E16" s="4">
        <f t="shared" si="1"/>
        <v>17.306895315487569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74.012206666666657</v>
      </c>
      <c r="E17" s="4">
        <f t="shared" si="1"/>
        <v>17.68934193753983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72.077617384859025</v>
      </c>
      <c r="N17">
        <v>0.26216608933904822</v>
      </c>
      <c r="O17">
        <v>274.93112311578983</v>
      </c>
      <c r="P17">
        <v>1.0500677546099795E-9</v>
      </c>
      <c r="Q17">
        <v>71.34972612172821</v>
      </c>
      <c r="R17">
        <v>72.805508647989839</v>
      </c>
      <c r="S17">
        <v>71.34972612172821</v>
      </c>
      <c r="T17">
        <v>72.805508647989839</v>
      </c>
    </row>
    <row r="18" spans="1:20" x14ac:dyDescent="0.2">
      <c r="C18">
        <v>700</v>
      </c>
      <c r="D18" s="4">
        <f t="shared" si="0"/>
        <v>75.088781836734682</v>
      </c>
      <c r="E18" s="4">
        <f t="shared" si="1"/>
        <v>17.946649578569474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4.0837758560201875E-3</v>
      </c>
      <c r="N18">
        <v>1.0772759845125197E-4</v>
      </c>
      <c r="O18">
        <v>37.908353242165191</v>
      </c>
      <c r="P18">
        <v>2.892008051270318E-6</v>
      </c>
      <c r="Q18">
        <v>3.7846754730972037E-3</v>
      </c>
      <c r="R18">
        <v>4.3828762389431716E-3</v>
      </c>
      <c r="S18">
        <v>3.7846754730972037E-3</v>
      </c>
      <c r="T18">
        <v>4.3828762389431716E-3</v>
      </c>
    </row>
    <row r="19" spans="1:20" x14ac:dyDescent="0.2">
      <c r="C19">
        <v>800</v>
      </c>
      <c r="D19" s="4">
        <f t="shared" si="0"/>
        <v>75.899437500000005</v>
      </c>
      <c r="E19" s="4">
        <f t="shared" si="1"/>
        <v>18.140400932122372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-1194518.9230522464</v>
      </c>
      <c r="N19">
        <v>6808.6155194989624</v>
      </c>
      <c r="O19">
        <v>-175.44226423585005</v>
      </c>
      <c r="P19">
        <v>6.3316995305850232E-9</v>
      </c>
      <c r="Q19">
        <v>-1213422.7094387873</v>
      </c>
      <c r="R19">
        <v>-1175615.1366657056</v>
      </c>
      <c r="S19">
        <v>-1213422.7094387873</v>
      </c>
      <c r="T19">
        <v>-1175615.1366657056</v>
      </c>
    </row>
    <row r="20" spans="1:20" ht="13.5" thickBot="1" x14ac:dyDescent="0.25">
      <c r="C20">
        <v>900</v>
      </c>
      <c r="D20" s="4">
        <f t="shared" si="0"/>
        <v>76.567266296296296</v>
      </c>
      <c r="E20" s="4">
        <f t="shared" si="1"/>
        <v>18.300015845195098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68.58745594436968</v>
      </c>
      <c r="N20" s="5">
        <v>5.2756153124200669</v>
      </c>
      <c r="O20" s="5">
        <v>13.000844808168313</v>
      </c>
      <c r="P20" s="5">
        <v>2.0198845139707904E-4</v>
      </c>
      <c r="Q20" s="5">
        <v>53.939969294853071</v>
      </c>
      <c r="R20" s="5">
        <v>83.234942593886288</v>
      </c>
      <c r="S20" s="5">
        <v>53.939969294853071</v>
      </c>
      <c r="T20" s="5">
        <v>83.234942593886288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72.077617384859025</v>
      </c>
      <c r="E24">
        <f>M18</f>
        <v>4.0837758560201875E-3</v>
      </c>
      <c r="F24">
        <f>+M19</f>
        <v>-1194518.9230522464</v>
      </c>
      <c r="G24">
        <f>M20</f>
        <v>68.58745594436968</v>
      </c>
    </row>
    <row r="25" spans="1:20" x14ac:dyDescent="0.2">
      <c r="A25" s="2" t="s">
        <v>149</v>
      </c>
      <c r="C25">
        <v>298.14999999999998</v>
      </c>
      <c r="D25" s="12">
        <f>D24/4.184</f>
        <v>17.226964002117356</v>
      </c>
      <c r="E25" s="12">
        <f>E24/4.184*1000</f>
        <v>0.97604585468933736</v>
      </c>
      <c r="F25" s="12">
        <f>F24/4.184/100000</f>
        <v>-2.8549687453447574</v>
      </c>
      <c r="G25" s="12">
        <f>G24/4.184</f>
        <v>16.3927953977939</v>
      </c>
      <c r="I25">
        <f t="shared" ref="I25:I32" si="5">J25*4.184</f>
        <v>63.829707698484142</v>
      </c>
      <c r="J25" s="4">
        <f t="shared" ref="J25:J32" si="6">$D$25+($E$25*0.001)*C25+($F$25*100000)*C25^-2+$G$25*C25^-0.5+$H$25*C25^2</f>
        <v>15.255666275928332</v>
      </c>
    </row>
    <row r="26" spans="1:20" x14ac:dyDescent="0.2">
      <c r="C26">
        <v>300</v>
      </c>
      <c r="I26">
        <f t="shared" si="5"/>
        <v>63.99021627855813</v>
      </c>
      <c r="J26" s="4">
        <f t="shared" si="6"/>
        <v>15.294028747265326</v>
      </c>
    </row>
    <row r="27" spans="1:20" x14ac:dyDescent="0.2">
      <c r="C27">
        <v>400</v>
      </c>
      <c r="I27">
        <f t="shared" si="5"/>
        <v>69.67475725540902</v>
      </c>
      <c r="J27" s="4">
        <f t="shared" si="6"/>
        <v>16.65266664804231</v>
      </c>
    </row>
    <row r="28" spans="1:20" x14ac:dyDescent="0.2">
      <c r="C28">
        <v>500</v>
      </c>
      <c r="I28">
        <f t="shared" si="5"/>
        <v>72.408753898567767</v>
      </c>
      <c r="J28" s="4">
        <f t="shared" si="6"/>
        <v>17.306107528338377</v>
      </c>
    </row>
    <row r="29" spans="1:20" x14ac:dyDescent="0.2">
      <c r="C29">
        <v>600</v>
      </c>
      <c r="I29">
        <f t="shared" si="5"/>
        <v>74.009845942536998</v>
      </c>
      <c r="J29" s="4">
        <f t="shared" si="6"/>
        <v>17.688777710931404</v>
      </c>
    </row>
    <row r="30" spans="1:20" x14ac:dyDescent="0.2">
      <c r="C30">
        <v>700</v>
      </c>
      <c r="I30">
        <f t="shared" si="5"/>
        <v>75.090828927664091</v>
      </c>
      <c r="J30" s="4">
        <f t="shared" si="6"/>
        <v>17.947138845043998</v>
      </c>
    </row>
    <row r="31" spans="1:20" x14ac:dyDescent="0.2">
      <c r="C31">
        <v>800</v>
      </c>
      <c r="I31">
        <f t="shared" si="5"/>
        <v>75.903135012535898</v>
      </c>
      <c r="J31" s="4">
        <f t="shared" si="6"/>
        <v>18.141284658827892</v>
      </c>
    </row>
    <row r="32" spans="1:20" x14ac:dyDescent="0.2">
      <c r="C32">
        <v>844</v>
      </c>
      <c r="I32">
        <f t="shared" si="5"/>
        <v>76.208298034855787</v>
      </c>
      <c r="J32" s="4">
        <f t="shared" si="6"/>
        <v>18.214220371619451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2"/>
  <sheetViews>
    <sheetView workbookViewId="0">
      <pane ySplit="1080" activePane="bottomLeft"/>
      <selection activeCell="A2" sqref="A2:IV2"/>
      <selection pane="bottomLeft"/>
    </sheetView>
  </sheetViews>
  <sheetFormatPr defaultRowHeight="12.75" x14ac:dyDescent="0.2"/>
  <cols>
    <col min="2" max="2" width="20" customWidth="1"/>
    <col min="3" max="3" width="14.7109375" bestFit="1" customWidth="1"/>
    <col min="4" max="4" width="10.42578125" bestFit="1" customWidth="1"/>
    <col min="5" max="5" width="9.5703125" bestFit="1" customWidth="1"/>
    <col min="12" max="12" width="9.5703125" bestFit="1" customWidth="1"/>
    <col min="14" max="15" width="9.5703125" bestFit="1" customWidth="1"/>
    <col min="16" max="16" width="12.42578125" bestFit="1" customWidth="1"/>
    <col min="18" max="18" width="12.42578125" bestFit="1" customWidth="1"/>
    <col min="19" max="19" width="9.5703125" bestFit="1" customWidth="1"/>
  </cols>
  <sheetData>
    <row r="1" spans="2:19" ht="15.75" x14ac:dyDescent="0.25">
      <c r="B1" s="2" t="s">
        <v>28</v>
      </c>
      <c r="C1" s="2" t="s">
        <v>29</v>
      </c>
      <c r="D1" s="2" t="s">
        <v>30</v>
      </c>
      <c r="E1" s="2"/>
      <c r="F1" s="3" t="s">
        <v>1</v>
      </c>
      <c r="G1" s="3" t="s">
        <v>2</v>
      </c>
      <c r="H1" s="3" t="s">
        <v>3</v>
      </c>
      <c r="I1" s="3" t="s">
        <v>4</v>
      </c>
      <c r="J1" s="3" t="s">
        <v>0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11</v>
      </c>
      <c r="P1" s="3" t="s">
        <v>9</v>
      </c>
      <c r="R1" s="2" t="s">
        <v>101</v>
      </c>
    </row>
    <row r="2" spans="2:19" ht="15.75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>
        <v>1</v>
      </c>
      <c r="M2" s="3" t="s">
        <v>99</v>
      </c>
      <c r="N2" s="3" t="s">
        <v>100</v>
      </c>
      <c r="O2" s="3" t="s">
        <v>102</v>
      </c>
      <c r="P2" s="3" t="s">
        <v>103</v>
      </c>
      <c r="R2">
        <v>298.14999999999998</v>
      </c>
    </row>
    <row r="3" spans="2:19" x14ac:dyDescent="0.2">
      <c r="B3" t="s">
        <v>10</v>
      </c>
      <c r="C3" t="s">
        <v>25</v>
      </c>
      <c r="D3" t="s">
        <v>26</v>
      </c>
      <c r="F3">
        <v>60.08</v>
      </c>
      <c r="G3">
        <v>9.8800000000000008</v>
      </c>
      <c r="H3">
        <v>22.687999999999999</v>
      </c>
      <c r="I3">
        <v>-217650</v>
      </c>
      <c r="J3">
        <v>-204646</v>
      </c>
      <c r="L3">
        <v>11.22</v>
      </c>
      <c r="M3">
        <v>8.1999999999999993</v>
      </c>
      <c r="N3">
        <v>-2.7</v>
      </c>
      <c r="R3" s="4">
        <f>$L$3+($M$3*0.001)*$R$2+($N$3*100000)*$R$2^-2+$O$3*$R$2^-0.5+$P$3*$R$2^2</f>
        <v>10.627484914091085</v>
      </c>
    </row>
    <row r="4" spans="2:19" x14ac:dyDescent="0.2">
      <c r="R4" s="4"/>
    </row>
    <row r="5" spans="2:19" x14ac:dyDescent="0.2">
      <c r="B5" t="s">
        <v>12</v>
      </c>
      <c r="C5" t="s">
        <v>25</v>
      </c>
      <c r="D5" t="s">
        <v>26</v>
      </c>
      <c r="F5">
        <v>60.08</v>
      </c>
      <c r="G5">
        <v>9.9190000000000005</v>
      </c>
      <c r="H5">
        <v>22.687999999999999</v>
      </c>
      <c r="I5">
        <v>-217705.5</v>
      </c>
      <c r="J5">
        <v>-204710.8</v>
      </c>
      <c r="L5">
        <v>26.457934999999999</v>
      </c>
      <c r="M5">
        <v>-1.2402010000000001</v>
      </c>
      <c r="N5">
        <v>0</v>
      </c>
      <c r="O5">
        <v>-269.67017099999998</v>
      </c>
      <c r="R5" s="4">
        <f>$L$5+($M$5*0.001)*$R$2+($N$5*100000)*$R$2^-2+$O$5*$R$2^-0.5+$P$5*$R$2^2</f>
        <v>10.470525621464098</v>
      </c>
    </row>
    <row r="6" spans="2:19" x14ac:dyDescent="0.2">
      <c r="R6" s="4"/>
    </row>
    <row r="7" spans="2:19" x14ac:dyDescent="0.2">
      <c r="B7" t="s">
        <v>13</v>
      </c>
      <c r="C7" t="s">
        <v>25</v>
      </c>
      <c r="D7" t="s">
        <v>26</v>
      </c>
      <c r="F7">
        <v>60.084000000000003</v>
      </c>
      <c r="G7">
        <v>41.5</v>
      </c>
      <c r="H7">
        <v>22.69</v>
      </c>
      <c r="I7">
        <v>-910.7</v>
      </c>
      <c r="J7">
        <v>-856.3</v>
      </c>
      <c r="K7">
        <v>150.01</v>
      </c>
      <c r="L7" s="1">
        <v>81.144999999999996</v>
      </c>
      <c r="M7" s="1">
        <v>1.8280000000000001E-2</v>
      </c>
      <c r="N7" s="1">
        <v>-181000</v>
      </c>
      <c r="O7" s="1">
        <v>-698.5</v>
      </c>
      <c r="P7" s="1">
        <v>5.4060000000000004E-6</v>
      </c>
      <c r="R7" s="4"/>
    </row>
    <row r="8" spans="2:19" x14ac:dyDescent="0.2">
      <c r="F8">
        <f>F7</f>
        <v>60.084000000000003</v>
      </c>
      <c r="G8">
        <f>G7/4.186</f>
        <v>9.9139990444338277</v>
      </c>
      <c r="H8">
        <f>H7</f>
        <v>22.69</v>
      </c>
      <c r="I8">
        <f>I7/4.186*1000</f>
        <v>-217558.52842809368</v>
      </c>
      <c r="J8">
        <f>J7/4.186*1000</f>
        <v>-204562.82847587197</v>
      </c>
      <c r="L8" s="1">
        <f>L7/4.184</f>
        <v>19.394120458891013</v>
      </c>
      <c r="M8" s="1">
        <f>M7/4.184</f>
        <v>4.3690248565965584E-3</v>
      </c>
      <c r="N8" s="1">
        <f>N7/4.184</f>
        <v>-43260.038240917784</v>
      </c>
      <c r="O8" s="1">
        <f>O7/4.184</f>
        <v>-166.94550669216059</v>
      </c>
      <c r="P8" s="1">
        <f>P7/4.184</f>
        <v>1.2920650095602294E-6</v>
      </c>
      <c r="R8" s="4">
        <f>$L$8+($M$8)*$R$2+($N$8)*$R$2^-2+$O$8*$R$2^-0.5+$P$8*$R$2^2</f>
        <v>10.656490180710303</v>
      </c>
      <c r="S8">
        <f>R8*4.184</f>
        <v>44.586754916091913</v>
      </c>
    </row>
    <row r="9" spans="2:19" x14ac:dyDescent="0.2">
      <c r="L9" s="1"/>
      <c r="M9" s="1"/>
      <c r="N9" s="1"/>
      <c r="O9" s="1"/>
      <c r="P9" s="1"/>
      <c r="R9" s="4"/>
    </row>
    <row r="10" spans="2:19" x14ac:dyDescent="0.2">
      <c r="B10" t="s">
        <v>13</v>
      </c>
      <c r="C10" t="s">
        <v>25</v>
      </c>
      <c r="D10" t="s">
        <v>26</v>
      </c>
      <c r="I10" s="2" t="s">
        <v>145</v>
      </c>
      <c r="L10" s="1">
        <v>66.002160161807112</v>
      </c>
      <c r="M10" s="1">
        <v>3.1287551067086423E-2</v>
      </c>
      <c r="N10" s="1">
        <v>-375629.3949716147</v>
      </c>
      <c r="O10" s="1">
        <v>-457.9192172244542</v>
      </c>
      <c r="P10" s="1"/>
      <c r="R10" s="4">
        <f>$L$10+($M$10)*$R$2+($N$10)*$R$2^-2+$O$10*$R$2^-0.5+$P$10*$R$2^2</f>
        <v>44.585053941036762</v>
      </c>
    </row>
    <row r="11" spans="2:19" x14ac:dyDescent="0.2">
      <c r="I11" s="2" t="s">
        <v>146</v>
      </c>
      <c r="L11" s="4">
        <f>L10/4.184</f>
        <v>15.774894876148927</v>
      </c>
      <c r="M11" s="4">
        <f>M10/4.184*1000</f>
        <v>7.4779041747338484</v>
      </c>
      <c r="N11" s="4">
        <f>N10/4.184/100000</f>
        <v>-0.89777580060137352</v>
      </c>
      <c r="O11" s="4">
        <f>O10/4.184</f>
        <v>-109.44531960431506</v>
      </c>
      <c r="P11" s="1"/>
      <c r="R11" s="4">
        <f>$L$11+($M$11*0.001)*$R$2+($N$11*100000)*$R$2^-2+$O$11*$R$2^-0.5+$P$11*$R$2^2</f>
        <v>10.656083637915096</v>
      </c>
    </row>
    <row r="13" spans="2:19" x14ac:dyDescent="0.2">
      <c r="C13" s="2" t="s">
        <v>115</v>
      </c>
      <c r="D13" s="2" t="s">
        <v>116</v>
      </c>
      <c r="E13" s="2" t="s">
        <v>117</v>
      </c>
      <c r="F13" s="2" t="s">
        <v>114</v>
      </c>
      <c r="G13" s="2"/>
      <c r="H13" s="2" t="s">
        <v>111</v>
      </c>
      <c r="I13" s="2" t="s">
        <v>112</v>
      </c>
      <c r="J13" s="2" t="s">
        <v>113</v>
      </c>
      <c r="K13" s="2"/>
      <c r="L13" s="2" t="s">
        <v>99</v>
      </c>
      <c r="M13" s="2" t="s">
        <v>100</v>
      </c>
      <c r="N13" s="2" t="s">
        <v>102</v>
      </c>
    </row>
    <row r="14" spans="2:19" x14ac:dyDescent="0.2">
      <c r="B14" s="2" t="s">
        <v>101</v>
      </c>
      <c r="C14">
        <v>298.14999999999998</v>
      </c>
      <c r="D14">
        <f t="shared" ref="D14:F21" si="0">H14*4.184</f>
        <v>44.465396880557101</v>
      </c>
      <c r="E14">
        <f t="shared" si="0"/>
        <v>43.808679200205788</v>
      </c>
      <c r="F14">
        <f t="shared" si="0"/>
        <v>44.586754916091913</v>
      </c>
      <c r="H14">
        <f t="shared" ref="H14:H21" si="1">$L$3+($M$3*0.001)*C14+($N$3*100000)*C14^-2+$O$3*C14^-0.5+$P$3*C14^2</f>
        <v>10.627484914091085</v>
      </c>
      <c r="I14">
        <f t="shared" ref="I14:I21" si="2">$L$5+($M$5*0.001)*C14+($N$5*100000)*C14^-2+$O$5*C14^-0.5+$P$5*C14^2</f>
        <v>10.470525621464098</v>
      </c>
      <c r="J14">
        <f t="shared" ref="J14:J21" si="3">$L$8+($M$8)*C14+($N$8)*C14^-2+$O$8*C14^-0.5+$P$8*C14^2</f>
        <v>10.656490180710303</v>
      </c>
      <c r="L14">
        <f t="shared" ref="L14:L21" si="4">C14</f>
        <v>298.14999999999998</v>
      </c>
      <c r="M14">
        <f t="shared" ref="M14:M21" si="5">C14^-2</f>
        <v>1.1249426244107095E-5</v>
      </c>
      <c r="N14">
        <f t="shared" ref="N14:N21" si="6">C14^-0.5</f>
        <v>5.791387083143839E-2</v>
      </c>
    </row>
    <row r="15" spans="2:19" x14ac:dyDescent="0.2">
      <c r="C15">
        <v>300</v>
      </c>
      <c r="D15">
        <f t="shared" si="0"/>
        <v>44.685119999999998</v>
      </c>
      <c r="E15">
        <f t="shared" si="0"/>
        <v>44.000869134020618</v>
      </c>
      <c r="F15">
        <f t="shared" si="0"/>
        <v>44.776512585993537</v>
      </c>
      <c r="H15">
        <f t="shared" si="1"/>
        <v>10.68</v>
      </c>
      <c r="I15">
        <f t="shared" si="2"/>
        <v>10.516460118073761</v>
      </c>
      <c r="J15">
        <f t="shared" si="3"/>
        <v>10.70184335229291</v>
      </c>
      <c r="L15">
        <f t="shared" si="4"/>
        <v>300</v>
      </c>
      <c r="M15">
        <f t="shared" si="5"/>
        <v>1.1111111111111112E-5</v>
      </c>
      <c r="N15">
        <f t="shared" si="6"/>
        <v>5.7735026918962568E-2</v>
      </c>
    </row>
    <row r="16" spans="2:19" x14ac:dyDescent="0.2">
      <c r="C16">
        <v>400</v>
      </c>
      <c r="D16">
        <f t="shared" si="0"/>
        <v>53.607500000000002</v>
      </c>
      <c r="E16">
        <f t="shared" si="0"/>
        <v>52.209399873199999</v>
      </c>
      <c r="F16">
        <f t="shared" si="0"/>
        <v>53.265709999999991</v>
      </c>
      <c r="H16">
        <f t="shared" si="1"/>
        <v>12.8125</v>
      </c>
      <c r="I16">
        <f t="shared" si="2"/>
        <v>12.478346049999999</v>
      </c>
      <c r="J16">
        <f t="shared" si="3"/>
        <v>12.730810229445504</v>
      </c>
      <c r="L16">
        <f t="shared" si="4"/>
        <v>400</v>
      </c>
      <c r="M16">
        <f t="shared" si="5"/>
        <v>6.2500000000000003E-6</v>
      </c>
      <c r="N16">
        <f t="shared" si="6"/>
        <v>0.05</v>
      </c>
    </row>
    <row r="17" spans="3:14" x14ac:dyDescent="0.2">
      <c r="C17">
        <v>500</v>
      </c>
      <c r="D17">
        <f t="shared" si="0"/>
        <v>59.580160000000006</v>
      </c>
      <c r="E17">
        <f t="shared" si="0"/>
        <v>57.646389770595839</v>
      </c>
      <c r="F17">
        <f t="shared" si="0"/>
        <v>59.674630354327945</v>
      </c>
      <c r="H17">
        <f t="shared" si="1"/>
        <v>14.24</v>
      </c>
      <c r="I17">
        <f t="shared" si="2"/>
        <v>13.777817822800152</v>
      </c>
      <c r="J17">
        <f t="shared" si="3"/>
        <v>14.262578956579336</v>
      </c>
      <c r="L17">
        <f t="shared" si="4"/>
        <v>500</v>
      </c>
      <c r="M17">
        <f t="shared" si="5"/>
        <v>3.9999999999999998E-6</v>
      </c>
      <c r="N17">
        <f t="shared" si="6"/>
        <v>4.4721359549995794E-2</v>
      </c>
    </row>
    <row r="18" spans="3:14" x14ac:dyDescent="0.2">
      <c r="C18">
        <v>600</v>
      </c>
      <c r="D18">
        <f t="shared" si="0"/>
        <v>64.391760000000005</v>
      </c>
      <c r="E18">
        <f t="shared" si="0"/>
        <v>61.523945021743764</v>
      </c>
      <c r="F18">
        <f t="shared" si="0"/>
        <v>65.040239133321393</v>
      </c>
      <c r="H18">
        <f t="shared" si="1"/>
        <v>15.39</v>
      </c>
      <c r="I18">
        <f t="shared" si="2"/>
        <v>14.704575770015239</v>
      </c>
      <c r="J18">
        <f t="shared" si="3"/>
        <v>15.544990232629397</v>
      </c>
      <c r="L18">
        <f t="shared" si="4"/>
        <v>600</v>
      </c>
      <c r="M18">
        <f t="shared" si="5"/>
        <v>2.7777777777777779E-6</v>
      </c>
      <c r="N18">
        <f t="shared" si="6"/>
        <v>4.0824829046386304E-2</v>
      </c>
    </row>
    <row r="19" spans="3:14" x14ac:dyDescent="0.2">
      <c r="C19">
        <v>700</v>
      </c>
      <c r="D19">
        <f t="shared" si="0"/>
        <v>68.655170612244902</v>
      </c>
      <c r="E19">
        <f t="shared" si="0"/>
        <v>64.42196803301357</v>
      </c>
      <c r="F19">
        <f t="shared" si="0"/>
        <v>69.819733805203441</v>
      </c>
      <c r="H19">
        <f t="shared" si="1"/>
        <v>16.408979591836736</v>
      </c>
      <c r="I19">
        <f t="shared" si="2"/>
        <v>15.39721989316768</v>
      </c>
      <c r="J19">
        <f t="shared" si="3"/>
        <v>16.687316875048623</v>
      </c>
      <c r="L19">
        <f t="shared" si="4"/>
        <v>700</v>
      </c>
      <c r="M19">
        <f t="shared" si="5"/>
        <v>2.0408163265306121E-6</v>
      </c>
      <c r="N19">
        <f t="shared" si="6"/>
        <v>3.7796447300922721E-2</v>
      </c>
    </row>
    <row r="20" spans="3:14" x14ac:dyDescent="0.2">
      <c r="C20">
        <v>800</v>
      </c>
      <c r="D20">
        <f t="shared" si="0"/>
        <v>72.626395000000002</v>
      </c>
      <c r="E20">
        <f t="shared" si="0"/>
        <v>66.657370352532737</v>
      </c>
      <c r="F20">
        <f t="shared" si="0"/>
        <v>74.250323167059832</v>
      </c>
      <c r="H20">
        <f t="shared" si="1"/>
        <v>17.358125000000001</v>
      </c>
      <c r="I20">
        <f t="shared" si="2"/>
        <v>15.931493870108207</v>
      </c>
      <c r="J20">
        <f t="shared" si="3"/>
        <v>17.746253147002829</v>
      </c>
      <c r="L20">
        <f t="shared" si="4"/>
        <v>800</v>
      </c>
      <c r="M20">
        <f t="shared" si="5"/>
        <v>1.5625000000000001E-6</v>
      </c>
      <c r="N20">
        <f t="shared" si="6"/>
        <v>3.5355339059327376E-2</v>
      </c>
    </row>
    <row r="21" spans="3:14" x14ac:dyDescent="0.2">
      <c r="C21">
        <v>844</v>
      </c>
      <c r="D21">
        <f t="shared" si="0"/>
        <v>74.315226379712939</v>
      </c>
      <c r="E21">
        <f t="shared" si="0"/>
        <v>67.482795697443834</v>
      </c>
      <c r="F21">
        <f t="shared" si="0"/>
        <v>76.126753292739522</v>
      </c>
      <c r="H21">
        <f t="shared" si="1"/>
        <v>17.761765387120683</v>
      </c>
      <c r="I21">
        <f t="shared" si="2"/>
        <v>16.12877526229537</v>
      </c>
      <c r="J21">
        <f t="shared" si="3"/>
        <v>18.194730710501798</v>
      </c>
      <c r="L21">
        <f t="shared" si="4"/>
        <v>844</v>
      </c>
      <c r="M21">
        <f t="shared" si="5"/>
        <v>1.40383189955302E-6</v>
      </c>
      <c r="N21">
        <f t="shared" si="6"/>
        <v>3.4421419541075714E-2</v>
      </c>
    </row>
    <row r="23" spans="3:14" x14ac:dyDescent="0.2">
      <c r="I23" t="s">
        <v>118</v>
      </c>
    </row>
    <row r="24" spans="3:14" ht="13.5" thickBot="1" x14ac:dyDescent="0.25"/>
    <row r="25" spans="3:14" x14ac:dyDescent="0.2">
      <c r="I25" s="7" t="s">
        <v>119</v>
      </c>
      <c r="J25" s="7"/>
    </row>
    <row r="26" spans="3:14" x14ac:dyDescent="0.2">
      <c r="I26" t="s">
        <v>120</v>
      </c>
      <c r="J26">
        <v>0.99999984200996417</v>
      </c>
    </row>
    <row r="27" spans="3:14" x14ac:dyDescent="0.2">
      <c r="I27" t="s">
        <v>121</v>
      </c>
      <c r="J27">
        <v>0.99999968401995321</v>
      </c>
    </row>
    <row r="28" spans="3:14" x14ac:dyDescent="0.2">
      <c r="I28" t="s">
        <v>122</v>
      </c>
      <c r="J28">
        <v>0.99999944703491805</v>
      </c>
    </row>
    <row r="29" spans="3:14" x14ac:dyDescent="0.2">
      <c r="I29" t="s">
        <v>123</v>
      </c>
      <c r="J29">
        <v>9.2905129375024757E-3</v>
      </c>
    </row>
    <row r="30" spans="3:14" ht="13.5" thickBot="1" x14ac:dyDescent="0.25">
      <c r="I30" s="5" t="s">
        <v>124</v>
      </c>
      <c r="J30" s="5">
        <v>8</v>
      </c>
    </row>
    <row r="32" spans="3:14" ht="13.5" thickBot="1" x14ac:dyDescent="0.25">
      <c r="I32" t="s">
        <v>125</v>
      </c>
    </row>
    <row r="33" spans="9:17" x14ac:dyDescent="0.2">
      <c r="I33" s="6"/>
      <c r="J33" s="6" t="s">
        <v>130</v>
      </c>
      <c r="K33" s="6" t="s">
        <v>131</v>
      </c>
      <c r="L33" s="6" t="s">
        <v>132</v>
      </c>
      <c r="M33" s="6" t="s">
        <v>133</v>
      </c>
      <c r="N33" s="6" t="s">
        <v>134</v>
      </c>
    </row>
    <row r="34" spans="9:17" x14ac:dyDescent="0.2">
      <c r="I34" t="s">
        <v>126</v>
      </c>
      <c r="J34">
        <v>3</v>
      </c>
      <c r="K34">
        <v>1092.6462506944008</v>
      </c>
      <c r="L34">
        <v>364.21541689813358</v>
      </c>
      <c r="M34">
        <v>4219674.3919763416</v>
      </c>
      <c r="N34">
        <v>1.8720633653728909E-13</v>
      </c>
    </row>
    <row r="35" spans="9:17" x14ac:dyDescent="0.2">
      <c r="I35" t="s">
        <v>127</v>
      </c>
      <c r="J35">
        <v>4</v>
      </c>
      <c r="K35">
        <v>3.4525452256760347E-4</v>
      </c>
      <c r="L35">
        <v>8.6313630641900868E-5</v>
      </c>
    </row>
    <row r="36" spans="9:17" ht="13.5" thickBot="1" x14ac:dyDescent="0.25">
      <c r="I36" s="5" t="s">
        <v>128</v>
      </c>
      <c r="J36" s="5">
        <v>7</v>
      </c>
      <c r="K36" s="5">
        <v>1092.6465959489233</v>
      </c>
      <c r="L36" s="5"/>
      <c r="M36" s="5"/>
      <c r="N36" s="5"/>
    </row>
    <row r="37" spans="9:17" ht="13.5" thickBot="1" x14ac:dyDescent="0.25"/>
    <row r="38" spans="9:17" x14ac:dyDescent="0.2">
      <c r="I38" s="6"/>
      <c r="J38" s="6" t="s">
        <v>135</v>
      </c>
      <c r="K38" s="6" t="s">
        <v>123</v>
      </c>
      <c r="L38" s="6" t="s">
        <v>136</v>
      </c>
      <c r="M38" s="6" t="s">
        <v>137</v>
      </c>
      <c r="N38" s="6" t="s">
        <v>138</v>
      </c>
      <c r="O38" s="6" t="s">
        <v>139</v>
      </c>
      <c r="P38" s="6" t="s">
        <v>140</v>
      </c>
      <c r="Q38" s="6" t="s">
        <v>141</v>
      </c>
    </row>
    <row r="39" spans="9:17" x14ac:dyDescent="0.2">
      <c r="I39" t="s">
        <v>129</v>
      </c>
      <c r="J39">
        <v>66.002160161807112</v>
      </c>
      <c r="K39">
        <v>0.82513737979555801</v>
      </c>
      <c r="L39">
        <v>79.989298482829952</v>
      </c>
      <c r="M39">
        <v>1.4641019625237119E-7</v>
      </c>
      <c r="N39">
        <v>63.711206777446662</v>
      </c>
      <c r="O39">
        <v>68.293113546167561</v>
      </c>
      <c r="P39">
        <v>63.711206777446662</v>
      </c>
      <c r="Q39">
        <v>68.293113546167561</v>
      </c>
    </row>
    <row r="40" spans="9:17" x14ac:dyDescent="0.2">
      <c r="I40" t="s">
        <v>142</v>
      </c>
      <c r="J40">
        <v>3.1287551067086423E-2</v>
      </c>
      <c r="K40">
        <v>3.4942475169320446E-4</v>
      </c>
      <c r="L40">
        <v>89.540168277938562</v>
      </c>
      <c r="M40">
        <v>9.3264976888030692E-8</v>
      </c>
      <c r="N40">
        <v>3.0317390416178574E-2</v>
      </c>
      <c r="O40">
        <v>3.225771171799427E-2</v>
      </c>
      <c r="P40">
        <v>3.0317390416178574E-2</v>
      </c>
      <c r="Q40">
        <v>3.225771171799427E-2</v>
      </c>
    </row>
    <row r="41" spans="9:17" x14ac:dyDescent="0.2">
      <c r="I41" t="s">
        <v>143</v>
      </c>
      <c r="J41">
        <v>-375629.3949716147</v>
      </c>
      <c r="K41">
        <v>20501.312509554478</v>
      </c>
      <c r="L41">
        <v>-18.322212043573089</v>
      </c>
      <c r="M41">
        <v>5.2199209418344021E-5</v>
      </c>
      <c r="N41">
        <v>-432550.28163564153</v>
      </c>
      <c r="O41">
        <v>-318708.50830758788</v>
      </c>
      <c r="P41">
        <v>-432550.28163564153</v>
      </c>
      <c r="Q41">
        <v>-318708.50830758788</v>
      </c>
    </row>
    <row r="42" spans="9:17" ht="13.5" thickBot="1" x14ac:dyDescent="0.25">
      <c r="I42" s="5" t="s">
        <v>144</v>
      </c>
      <c r="J42" s="5">
        <v>-457.9192172244542</v>
      </c>
      <c r="K42" s="5">
        <v>16.383585887991522</v>
      </c>
      <c r="L42" s="5">
        <v>-27.949877417256356</v>
      </c>
      <c r="M42" s="5">
        <v>9.7484248002232947E-6</v>
      </c>
      <c r="N42" s="5">
        <v>-503.40743828572033</v>
      </c>
      <c r="O42" s="5">
        <v>-412.43099616318807</v>
      </c>
      <c r="P42" s="5">
        <v>-503.40743828572033</v>
      </c>
      <c r="Q42" s="5">
        <v>-412.43099616318807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108</v>
      </c>
      <c r="B2" s="9" t="s">
        <v>108</v>
      </c>
      <c r="D2" s="9">
        <v>249.428</v>
      </c>
      <c r="E2" s="9">
        <v>149.19999999999999</v>
      </c>
      <c r="F2" s="9">
        <v>50.06</v>
      </c>
      <c r="G2" s="9">
        <v>-130.80000000000001</v>
      </c>
      <c r="H2" s="9">
        <v>-132.69999999999999</v>
      </c>
    </row>
    <row r="3" spans="1:22" x14ac:dyDescent="0.2">
      <c r="E3" s="13">
        <f>E2/4.184</f>
        <v>35.659655831739954</v>
      </c>
      <c r="F3" s="13">
        <f>F2</f>
        <v>50.06</v>
      </c>
      <c r="G3" s="14">
        <f>G2/4.184*1000</f>
        <v>-31261.950286806885</v>
      </c>
      <c r="H3" s="14">
        <f>H2/4.184*1000</f>
        <v>-31716.061185468447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161</v>
      </c>
      <c r="E5" s="11">
        <f>H3</f>
        <v>-31716.061185468447</v>
      </c>
      <c r="F5" s="11">
        <f>G3</f>
        <v>-31261.950286806885</v>
      </c>
      <c r="G5" s="10">
        <f>E3</f>
        <v>35.659655831739954</v>
      </c>
      <c r="H5" s="10">
        <f>F3</f>
        <v>50.06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8.4591806220027162E-12</v>
      </c>
    </row>
    <row r="8" spans="1:22" ht="16.5" thickBot="1" x14ac:dyDescent="0.3">
      <c r="A8" s="9">
        <v>826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88.1</v>
      </c>
      <c r="E9" s="17">
        <v>4.0399999999999998E-2</v>
      </c>
      <c r="F9" s="17"/>
      <c r="G9" s="17"/>
      <c r="H9" s="17"/>
      <c r="I9" s="4">
        <f>D9+E9*C9+F9*C9^-2+G9*C9^-0.5+H9*C9^2</f>
        <v>100.14525999999999</v>
      </c>
      <c r="J9">
        <f>I9/4.184</f>
        <v>23.935291586998087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104.25999999999999</v>
      </c>
      <c r="J10">
        <f>I10/4.184</f>
        <v>24.918738049713191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513.36576517314961</v>
      </c>
      <c r="O12">
        <v>171.12192172438321</v>
      </c>
      <c r="P12">
        <v>2.3913825309068023E+24</v>
      </c>
      <c r="Q12">
        <v>5.8288199522559559E-49</v>
      </c>
    </row>
    <row r="13" spans="1:22" x14ac:dyDescent="0.2">
      <c r="C13">
        <v>298.14999999999998</v>
      </c>
      <c r="D13" s="4">
        <f t="shared" ref="D13:D20" si="0">D$9+E$9*C13+F$9*C13^-2+G$9*C13^-0.5+H$9*C13^2</f>
        <v>100.14525999999999</v>
      </c>
      <c r="E13" s="4">
        <f t="shared" ref="E13:E20" si="1">D13/4.184</f>
        <v>23.935291586998087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2.8623094718266507E-22</v>
      </c>
      <c r="O13">
        <v>7.1557736795666267E-23</v>
      </c>
    </row>
    <row r="14" spans="1:22" ht="13.5" thickBot="1" x14ac:dyDescent="0.25">
      <c r="C14">
        <v>300</v>
      </c>
      <c r="D14" s="4">
        <f t="shared" si="0"/>
        <v>100.22</v>
      </c>
      <c r="E14" s="4">
        <f t="shared" si="1"/>
        <v>23.953154875717015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513.36576517314961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104.25999999999999</v>
      </c>
      <c r="E15" s="4">
        <f t="shared" si="1"/>
        <v>24.918738049713191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108.3</v>
      </c>
      <c r="E16" s="4">
        <f t="shared" si="1"/>
        <v>25.884321223709367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112.33999999999999</v>
      </c>
      <c r="E17" s="4">
        <f t="shared" si="1"/>
        <v>26.84990439770554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88.100000001598076</v>
      </c>
      <c r="N17">
        <v>7.991267927688142E-10</v>
      </c>
      <c r="O17">
        <v>110245333780.32443</v>
      </c>
      <c r="P17">
        <v>4.0617237615709492E-44</v>
      </c>
      <c r="Q17">
        <v>88.099999999379335</v>
      </c>
      <c r="R17">
        <v>88.100000003816817</v>
      </c>
      <c r="S17">
        <v>88.099999999379335</v>
      </c>
      <c r="T17">
        <v>88.100000003816817</v>
      </c>
    </row>
    <row r="18" spans="1:20" x14ac:dyDescent="0.2">
      <c r="C18">
        <v>700</v>
      </c>
      <c r="D18" s="4">
        <f t="shared" si="0"/>
        <v>116.38</v>
      </c>
      <c r="E18" s="4">
        <f t="shared" si="1"/>
        <v>27.81548757170172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4.039999999932118E-2</v>
      </c>
      <c r="N18">
        <v>3.4129332405034097E-13</v>
      </c>
      <c r="O18">
        <v>118373250082.5658</v>
      </c>
      <c r="P18">
        <v>3.0558846917249026E-44</v>
      </c>
      <c r="Q18">
        <v>4.0399999998373598E-2</v>
      </c>
      <c r="R18">
        <v>4.0400000000268763E-2</v>
      </c>
      <c r="S18">
        <v>4.0399999998373598E-2</v>
      </c>
      <c r="T18">
        <v>4.0400000000268763E-2</v>
      </c>
    </row>
    <row r="19" spans="1:20" x14ac:dyDescent="0.2">
      <c r="C19">
        <v>800</v>
      </c>
      <c r="D19" s="4">
        <f t="shared" si="0"/>
        <v>120.41999999999999</v>
      </c>
      <c r="E19" s="4">
        <f t="shared" si="1"/>
        <v>28.781070745697892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3.895565228710576E-5</v>
      </c>
      <c r="N19">
        <v>1.9609338182281144E-5</v>
      </c>
      <c r="O19">
        <v>1.986586794770351</v>
      </c>
      <c r="P19">
        <v>0.11790987205673939</v>
      </c>
      <c r="Q19">
        <v>-1.5488711492530844E-5</v>
      </c>
      <c r="R19">
        <v>9.3400016066742358E-5</v>
      </c>
      <c r="S19">
        <v>-1.5488711492530844E-5</v>
      </c>
      <c r="T19">
        <v>9.3400016066742358E-5</v>
      </c>
    </row>
    <row r="20" spans="1:20" ht="13.5" thickBot="1" x14ac:dyDescent="0.25">
      <c r="C20">
        <v>826</v>
      </c>
      <c r="D20" s="4">
        <f t="shared" si="0"/>
        <v>121.47039999999998</v>
      </c>
      <c r="E20" s="4">
        <f t="shared" si="1"/>
        <v>29.032122370936897</v>
      </c>
      <c r="G20">
        <f t="shared" si="2"/>
        <v>826</v>
      </c>
      <c r="H20">
        <f t="shared" si="3"/>
        <v>1.465682509717475E-6</v>
      </c>
      <c r="I20">
        <f t="shared" si="4"/>
        <v>3.4794450031961049E-2</v>
      </c>
      <c r="L20" s="5" t="s">
        <v>144</v>
      </c>
      <c r="M20" s="5">
        <v>-3.1623963536779367E-8</v>
      </c>
      <c r="N20" s="5">
        <v>1.5807696759921519E-8</v>
      </c>
      <c r="O20" s="5">
        <v>-2.0005421420379252</v>
      </c>
      <c r="P20" s="5">
        <v>0.11604466925635415</v>
      </c>
      <c r="Q20" s="5">
        <v>-7.5513256735517617E-8</v>
      </c>
      <c r="R20" s="5">
        <v>1.2265329661958882E-8</v>
      </c>
      <c r="S20" s="5">
        <v>-7.5513256735517617E-8</v>
      </c>
      <c r="T20" s="5">
        <v>1.2265329661958882E-8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88.100000001598076</v>
      </c>
      <c r="E24">
        <f>M18</f>
        <v>4.039999999932118E-2</v>
      </c>
      <c r="F24">
        <f>+M19</f>
        <v>3.895565228710576E-5</v>
      </c>
      <c r="G24">
        <f>M20</f>
        <v>-3.1623963536779367E-8</v>
      </c>
    </row>
    <row r="25" spans="1:20" x14ac:dyDescent="0.2">
      <c r="A25" s="2" t="s">
        <v>149</v>
      </c>
      <c r="C25">
        <v>298.14999999999998</v>
      </c>
      <c r="D25" s="12">
        <f>D24/4.184</f>
        <v>21.056405354110439</v>
      </c>
      <c r="E25" s="12">
        <f>E24/4.184*1000</f>
        <v>9.6558317397995168</v>
      </c>
      <c r="F25" s="12">
        <f>F24/4.184/100000</f>
        <v>9.310624351602715E-11</v>
      </c>
      <c r="G25" s="12">
        <f>G24/4.184</f>
        <v>-7.5583086846987019E-9</v>
      </c>
      <c r="I25">
        <f t="shared" ref="I25:I32" si="5">J25*4.184</f>
        <v>100.14526000000245</v>
      </c>
      <c r="J25" s="4">
        <f t="shared" ref="J25:J32" si="6">$D$25+($E$25*0.001)*C25+($F$25*100000)*C25^-2+$G$25*C25^-0.5+$H$25*C25^2</f>
        <v>23.935291586998673</v>
      </c>
    </row>
    <row r="26" spans="1:20" x14ac:dyDescent="0.2">
      <c r="C26">
        <v>300</v>
      </c>
      <c r="I26">
        <f t="shared" si="5"/>
        <v>100.22000000000146</v>
      </c>
      <c r="J26" s="4">
        <f t="shared" si="6"/>
        <v>23.953154875717367</v>
      </c>
    </row>
    <row r="27" spans="1:20" x14ac:dyDescent="0.2">
      <c r="C27">
        <v>400</v>
      </c>
      <c r="I27">
        <f t="shared" si="5"/>
        <v>104.25999999998882</v>
      </c>
      <c r="J27" s="4">
        <f t="shared" si="6"/>
        <v>24.91873804971052</v>
      </c>
    </row>
    <row r="28" spans="1:20" x14ac:dyDescent="0.2">
      <c r="C28">
        <v>500</v>
      </c>
      <c r="I28">
        <f t="shared" si="5"/>
        <v>108.30000000000022</v>
      </c>
      <c r="J28" s="4">
        <f t="shared" si="6"/>
        <v>25.884321223709421</v>
      </c>
    </row>
    <row r="29" spans="1:20" x14ac:dyDescent="0.2">
      <c r="C29">
        <v>600</v>
      </c>
      <c r="I29">
        <f t="shared" si="5"/>
        <v>112.34000000000795</v>
      </c>
      <c r="J29" s="4">
        <f t="shared" si="6"/>
        <v>26.849904397707444</v>
      </c>
    </row>
    <row r="30" spans="1:20" x14ac:dyDescent="0.2">
      <c r="C30">
        <v>700</v>
      </c>
      <c r="I30">
        <f t="shared" si="5"/>
        <v>116.38000000000713</v>
      </c>
      <c r="J30" s="4">
        <f t="shared" si="6"/>
        <v>27.815487571703425</v>
      </c>
    </row>
    <row r="31" spans="1:20" x14ac:dyDescent="0.2">
      <c r="C31">
        <v>800</v>
      </c>
      <c r="I31">
        <f t="shared" si="5"/>
        <v>120.41999999999781</v>
      </c>
      <c r="J31" s="4">
        <f t="shared" si="6"/>
        <v>28.781070745697374</v>
      </c>
    </row>
    <row r="32" spans="1:20" x14ac:dyDescent="0.2">
      <c r="C32">
        <v>844</v>
      </c>
      <c r="I32">
        <f t="shared" si="5"/>
        <v>122.1975999999913</v>
      </c>
      <c r="J32" s="4">
        <f t="shared" si="6"/>
        <v>29.205927342254132</v>
      </c>
    </row>
  </sheetData>
  <phoneticPr fontId="0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162</v>
      </c>
      <c r="B2" s="9" t="s">
        <v>162</v>
      </c>
      <c r="D2" s="9">
        <v>87.912999999999997</v>
      </c>
      <c r="E2" s="9">
        <v>60.3</v>
      </c>
      <c r="F2" s="9">
        <v>18.2</v>
      </c>
      <c r="G2" s="9">
        <v>-101</v>
      </c>
      <c r="H2" s="9">
        <v>-101.3</v>
      </c>
    </row>
    <row r="3" spans="1:22" x14ac:dyDescent="0.2">
      <c r="E3" s="13">
        <f>E2/4.184</f>
        <v>14.412045889101337</v>
      </c>
      <c r="F3" s="13">
        <f>F2</f>
        <v>18.2</v>
      </c>
      <c r="G3" s="14">
        <f>G2/4.184*1000</f>
        <v>-24139.579349904398</v>
      </c>
      <c r="H3" s="14">
        <f>H2/4.184*1000</f>
        <v>-24211.281070745696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0.98044715764757762</v>
      </c>
    </row>
    <row r="5" spans="1:22" x14ac:dyDescent="0.2">
      <c r="A5" s="9" t="s">
        <v>163</v>
      </c>
      <c r="E5" s="11">
        <f>H3</f>
        <v>-24211.281070745696</v>
      </c>
      <c r="F5" s="11">
        <f>G3</f>
        <v>-24139.579349904398</v>
      </c>
      <c r="G5" s="10">
        <f>E3</f>
        <v>14.412045889101337</v>
      </c>
      <c r="H5" s="10">
        <f>F3</f>
        <v>18.2</v>
      </c>
      <c r="L5" t="s">
        <v>121</v>
      </c>
      <c r="M5">
        <v>0.96127662893921395</v>
      </c>
    </row>
    <row r="6" spans="1:22" x14ac:dyDescent="0.2">
      <c r="L6" t="s">
        <v>122</v>
      </c>
      <c r="M6">
        <v>0.93223410064362433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2.1666354722972847</v>
      </c>
    </row>
    <row r="8" spans="1:22" ht="16.5" thickBot="1" x14ac:dyDescent="0.3">
      <c r="A8" s="9">
        <v>1800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/>
      <c r="E9" s="17"/>
      <c r="F9" s="17"/>
      <c r="G9" s="17"/>
      <c r="H9" s="17"/>
      <c r="I9" s="4">
        <f>D9+E9*C9+F9*C9^-2+G9*C9^-0.5+H9*C9^2</f>
        <v>0</v>
      </c>
      <c r="J9">
        <f>I9/4.184</f>
        <v>0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0</v>
      </c>
      <c r="J10">
        <f>I10/4.184</f>
        <v>0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466.12985042073234</v>
      </c>
      <c r="O12">
        <v>155.37661680691079</v>
      </c>
      <c r="P12">
        <v>33.098930614976702</v>
      </c>
      <c r="Q12">
        <v>2.775002791387537E-3</v>
      </c>
    </row>
    <row r="13" spans="1:22" x14ac:dyDescent="0.2">
      <c r="C13">
        <v>298.14999999999998</v>
      </c>
      <c r="D13" s="4">
        <v>50.49</v>
      </c>
      <c r="E13" s="4">
        <f t="shared" ref="E13:E20" si="0">D13/4.184</f>
        <v>12.067399617590823</v>
      </c>
      <c r="G13">
        <f t="shared" ref="G13:G20" si="1">C13</f>
        <v>298.14999999999998</v>
      </c>
      <c r="H13">
        <f t="shared" ref="H13:H20" si="2">C13^-2</f>
        <v>1.1249426244107095E-5</v>
      </c>
      <c r="I13">
        <f t="shared" ref="I13:I20" si="3">C13^-0.5</f>
        <v>5.791387083143839E-2</v>
      </c>
      <c r="L13" t="s">
        <v>127</v>
      </c>
      <c r="M13">
        <v>4</v>
      </c>
      <c r="N13">
        <v>18.777237079267511</v>
      </c>
      <c r="O13">
        <v>4.6943092698168778</v>
      </c>
    </row>
    <row r="14" spans="1:22" ht="13.5" thickBot="1" x14ac:dyDescent="0.25">
      <c r="C14">
        <v>300</v>
      </c>
      <c r="D14" s="4">
        <v>50.64</v>
      </c>
      <c r="E14" s="4">
        <f t="shared" si="0"/>
        <v>12.103250478011471</v>
      </c>
      <c r="G14">
        <f t="shared" si="1"/>
        <v>300</v>
      </c>
      <c r="H14">
        <f t="shared" si="2"/>
        <v>1.1111111111111112E-5</v>
      </c>
      <c r="I14">
        <f t="shared" si="3"/>
        <v>5.7735026918962568E-2</v>
      </c>
      <c r="L14" s="5" t="s">
        <v>128</v>
      </c>
      <c r="M14" s="5">
        <v>7</v>
      </c>
      <c r="N14" s="5">
        <v>484.90708749999988</v>
      </c>
      <c r="O14" s="5"/>
      <c r="P14" s="5"/>
      <c r="Q14" s="5"/>
    </row>
    <row r="15" spans="1:22" ht="13.5" thickBot="1" x14ac:dyDescent="0.25">
      <c r="C15">
        <v>400</v>
      </c>
      <c r="D15" s="4">
        <v>70.02</v>
      </c>
      <c r="E15" s="4">
        <f t="shared" si="0"/>
        <v>16.735181644359464</v>
      </c>
      <c r="G15">
        <f t="shared" si="1"/>
        <v>400</v>
      </c>
      <c r="H15">
        <f t="shared" si="2"/>
        <v>6.2500000000000003E-6</v>
      </c>
      <c r="I15">
        <f t="shared" si="3"/>
        <v>0.05</v>
      </c>
    </row>
    <row r="16" spans="1:22" x14ac:dyDescent="0.2">
      <c r="C16">
        <v>500</v>
      </c>
      <c r="D16" s="4">
        <v>72.06</v>
      </c>
      <c r="E16" s="4">
        <f t="shared" si="0"/>
        <v>17.222753346080307</v>
      </c>
      <c r="G16">
        <f t="shared" si="1"/>
        <v>500</v>
      </c>
      <c r="H16">
        <f t="shared" si="2"/>
        <v>3.9999999999999998E-6</v>
      </c>
      <c r="I16">
        <f t="shared" si="3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v>67.33</v>
      </c>
      <c r="E17" s="4">
        <f t="shared" si="0"/>
        <v>16.092256214149138</v>
      </c>
      <c r="G17">
        <f t="shared" si="1"/>
        <v>600</v>
      </c>
      <c r="H17">
        <f t="shared" si="2"/>
        <v>2.7777777777777779E-6</v>
      </c>
      <c r="I17">
        <f t="shared" si="3"/>
        <v>4.0824829046386304E-2</v>
      </c>
      <c r="L17" t="s">
        <v>129</v>
      </c>
      <c r="M17">
        <v>-461.38265239371844</v>
      </c>
      <c r="N17">
        <v>156.16540913010786</v>
      </c>
      <c r="O17">
        <v>-2.9544484592572062</v>
      </c>
      <c r="P17">
        <v>4.1784188101733476E-2</v>
      </c>
      <c r="Q17">
        <v>-894.96823623346359</v>
      </c>
      <c r="R17">
        <v>-27.797068553973304</v>
      </c>
      <c r="S17">
        <v>-894.96823623346359</v>
      </c>
      <c r="T17">
        <v>-27.797068553973304</v>
      </c>
    </row>
    <row r="18" spans="1:20" x14ac:dyDescent="0.2">
      <c r="C18">
        <v>700</v>
      </c>
      <c r="D18" s="4">
        <v>58.13</v>
      </c>
      <c r="E18" s="4">
        <f t="shared" si="0"/>
        <v>13.893403441682601</v>
      </c>
      <c r="G18">
        <f t="shared" si="1"/>
        <v>700</v>
      </c>
      <c r="H18">
        <f t="shared" si="2"/>
        <v>2.0408163265306121E-6</v>
      </c>
      <c r="I18">
        <f t="shared" si="3"/>
        <v>3.7796447300922721E-2</v>
      </c>
      <c r="L18" t="s">
        <v>142</v>
      </c>
      <c r="M18">
        <v>0.1677340646227384</v>
      </c>
      <c r="N18">
        <v>6.4170482647688473E-2</v>
      </c>
      <c r="O18">
        <v>2.6138819236196045</v>
      </c>
      <c r="P18">
        <v>5.9178180433549069E-2</v>
      </c>
      <c r="Q18">
        <v>-1.0432126847329193E-2</v>
      </c>
      <c r="R18">
        <v>0.345900256092806</v>
      </c>
      <c r="S18">
        <v>-1.0432126847329193E-2</v>
      </c>
      <c r="T18">
        <v>0.345900256092806</v>
      </c>
    </row>
    <row r="19" spans="1:20" x14ac:dyDescent="0.2">
      <c r="C19">
        <v>800</v>
      </c>
      <c r="D19" s="4">
        <v>57.73</v>
      </c>
      <c r="E19" s="4">
        <f t="shared" si="0"/>
        <v>13.797801147227533</v>
      </c>
      <c r="G19">
        <f t="shared" si="1"/>
        <v>800</v>
      </c>
      <c r="H19">
        <f t="shared" si="2"/>
        <v>1.5625000000000001E-6</v>
      </c>
      <c r="I19">
        <f t="shared" si="3"/>
        <v>3.5355339059327376E-2</v>
      </c>
      <c r="L19" t="s">
        <v>143</v>
      </c>
      <c r="M19">
        <v>-19572859.575522956</v>
      </c>
      <c r="N19">
        <v>4055712.2810687977</v>
      </c>
      <c r="O19">
        <v>-4.8259980538769724</v>
      </c>
      <c r="P19">
        <v>8.4859230501783175E-3</v>
      </c>
      <c r="Q19">
        <v>-30833345.409541175</v>
      </c>
      <c r="R19">
        <v>-8312373.7415047362</v>
      </c>
      <c r="S19">
        <v>-30833345.409541175</v>
      </c>
      <c r="T19">
        <v>-8312373.7415047362</v>
      </c>
    </row>
    <row r="20" spans="1:20" ht="13.5" thickBot="1" x14ac:dyDescent="0.25">
      <c r="C20">
        <v>900</v>
      </c>
      <c r="D20" s="4">
        <v>58.65</v>
      </c>
      <c r="E20" s="4">
        <f t="shared" si="0"/>
        <v>14.017686424474187</v>
      </c>
      <c r="G20">
        <f t="shared" si="1"/>
        <v>900</v>
      </c>
      <c r="H20">
        <f t="shared" si="2"/>
        <v>1.2345679012345679E-6</v>
      </c>
      <c r="I20">
        <f t="shared" si="3"/>
        <v>3.3333333333333333E-2</v>
      </c>
      <c r="L20" s="5" t="s">
        <v>144</v>
      </c>
      <c r="M20" s="5">
        <v>11767.383032756188</v>
      </c>
      <c r="N20" s="5">
        <v>3142.5445821548165</v>
      </c>
      <c r="O20" s="5">
        <v>3.7445397273210337</v>
      </c>
      <c r="P20" s="5">
        <v>2.0041858289076238E-2</v>
      </c>
      <c r="Q20" s="5">
        <v>3042.2624379590579</v>
      </c>
      <c r="R20" s="5">
        <v>20492.50362755332</v>
      </c>
      <c r="S20" s="5">
        <v>3042.2624379590579</v>
      </c>
      <c r="T20" s="5">
        <v>20492.50362755332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-461.38265239371844</v>
      </c>
      <c r="E24">
        <f>M18</f>
        <v>0.1677340646227384</v>
      </c>
      <c r="F24">
        <f>+M19</f>
        <v>-19572859.575522956</v>
      </c>
      <c r="G24">
        <f>M20</f>
        <v>11767.383032756188</v>
      </c>
    </row>
    <row r="25" spans="1:20" x14ac:dyDescent="0.2">
      <c r="A25" s="2" t="s">
        <v>149</v>
      </c>
      <c r="C25">
        <v>298.14999999999998</v>
      </c>
      <c r="D25" s="12">
        <f>D24/4.184</f>
        <v>-110.27310047651014</v>
      </c>
      <c r="E25" s="12">
        <f>E24/4.184*1000</f>
        <v>40.089403590520647</v>
      </c>
      <c r="F25" s="12">
        <f>F24/4.184/100000</f>
        <v>-46.780257111670544</v>
      </c>
      <c r="G25" s="12">
        <f>G24/4.184</f>
        <v>2812.4720441577888</v>
      </c>
      <c r="I25">
        <f t="shared" ref="I25:I32" si="4">J25*4.184</f>
        <v>49.938519775541913</v>
      </c>
      <c r="J25" s="4">
        <f t="shared" ref="J25:J32" si="5">$D$25+($E$25*0.001)*C25+($F$25*100000)*C25^-2+$G$25*C25^-0.5+$H$25*C25^2</f>
        <v>11.93559268057885</v>
      </c>
    </row>
    <row r="26" spans="1:20" x14ac:dyDescent="0.2">
      <c r="C26">
        <v>300</v>
      </c>
      <c r="I26">
        <f t="shared" si="4"/>
        <v>50.851525649214445</v>
      </c>
      <c r="J26" s="4">
        <f t="shared" si="5"/>
        <v>12.153806321513969</v>
      </c>
    </row>
    <row r="27" spans="1:20" x14ac:dyDescent="0.2">
      <c r="C27">
        <v>400</v>
      </c>
      <c r="I27">
        <f t="shared" si="4"/>
        <v>71.749752746167886</v>
      </c>
      <c r="J27" s="4">
        <f t="shared" si="5"/>
        <v>17.14860247279347</v>
      </c>
    </row>
    <row r="28" spans="1:20" x14ac:dyDescent="0.2">
      <c r="C28">
        <v>500</v>
      </c>
      <c r="I28">
        <f t="shared" si="4"/>
        <v>70.446309185968403</v>
      </c>
      <c r="J28" s="4">
        <f t="shared" si="5"/>
        <v>16.837071985174092</v>
      </c>
    </row>
    <row r="29" spans="1:20" x14ac:dyDescent="0.2">
      <c r="C29">
        <v>600</v>
      </c>
      <c r="I29">
        <f t="shared" si="4"/>
        <v>65.29013263909016</v>
      </c>
      <c r="J29" s="4">
        <f t="shared" si="5"/>
        <v>15.604716213931681</v>
      </c>
    </row>
    <row r="30" spans="1:20" x14ac:dyDescent="0.2">
      <c r="C30">
        <v>700</v>
      </c>
      <c r="I30">
        <f t="shared" si="4"/>
        <v>60.851854130921616</v>
      </c>
      <c r="J30" s="4">
        <f t="shared" si="5"/>
        <v>14.543942191902872</v>
      </c>
    </row>
    <row r="31" spans="1:20" x14ac:dyDescent="0.2">
      <c r="C31">
        <v>800</v>
      </c>
      <c r="I31">
        <f t="shared" si="4"/>
        <v>58.26182318178877</v>
      </c>
      <c r="J31" s="4">
        <f t="shared" si="5"/>
        <v>13.924909938286035</v>
      </c>
    </row>
    <row r="32" spans="1:20" x14ac:dyDescent="0.2">
      <c r="C32">
        <v>900</v>
      </c>
      <c r="I32">
        <f t="shared" si="4"/>
        <v>57.660082691306776</v>
      </c>
      <c r="J32" s="4">
        <f t="shared" si="5"/>
        <v>13.781090509394545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48</v>
      </c>
      <c r="B2" s="9" t="s">
        <v>48</v>
      </c>
      <c r="D2" s="9">
        <v>68.887</v>
      </c>
      <c r="E2" s="9">
        <v>56.6</v>
      </c>
      <c r="F2" s="9">
        <v>12.04</v>
      </c>
      <c r="G2" s="9">
        <v>-266.3</v>
      </c>
      <c r="H2" s="9">
        <v>-244.9</v>
      </c>
    </row>
    <row r="3" spans="1:22" x14ac:dyDescent="0.2">
      <c r="E3" s="13">
        <f>E2/4.184</f>
        <v>13.52772466539197</v>
      </c>
      <c r="F3" s="13">
        <f>F2</f>
        <v>12.04</v>
      </c>
      <c r="G3" s="14">
        <f>G2/4.184*1000</f>
        <v>-63647.227533460798</v>
      </c>
      <c r="H3" s="14">
        <f>H2/4.184*1000</f>
        <v>-58532.504780114723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168</v>
      </c>
      <c r="E5" s="11">
        <f>H3</f>
        <v>-58532.504780114723</v>
      </c>
      <c r="F5" s="11">
        <f>G3</f>
        <v>-63647.227533460798</v>
      </c>
      <c r="G5" s="10">
        <f>E3</f>
        <v>13.52772466539197</v>
      </c>
      <c r="H5" s="10">
        <f>F3</f>
        <v>12.04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2.3117221537912428E-13</v>
      </c>
    </row>
    <row r="8" spans="1:22" ht="16.5" thickBot="1" x14ac:dyDescent="0.3">
      <c r="A8" s="9">
        <v>1652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-19.3</v>
      </c>
      <c r="E9" s="17">
        <v>3.0169999999999999E-2</v>
      </c>
      <c r="F9" s="17">
        <v>-2533000</v>
      </c>
      <c r="G9" s="17">
        <v>1501</v>
      </c>
      <c r="H9" s="17"/>
      <c r="I9" s="4">
        <f>D9+E9*C9+F9*C9^-2+G9*C9^-0.5+H9*C9^2</f>
        <v>48.129108941665741</v>
      </c>
      <c r="J9">
        <f>I9/4.184</f>
        <v>11.503133112252806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51.986749999999994</v>
      </c>
      <c r="J10">
        <f>I10/4.184</f>
        <v>12.425131453154874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43.919819055323288</v>
      </c>
      <c r="O12">
        <v>14.639939685107763</v>
      </c>
      <c r="P12">
        <v>2.7394792644561777E+26</v>
      </c>
      <c r="Q12">
        <v>4.4416333996556154E-53</v>
      </c>
    </row>
    <row r="13" spans="1:22" x14ac:dyDescent="0.2">
      <c r="C13">
        <v>298.14999999999998</v>
      </c>
      <c r="D13" s="4">
        <f t="shared" ref="D13:D20" si="0">D$9+E$9*C13+F$9*C13^-2+G$9*C13^-0.5+H$9*C13^2</f>
        <v>48.129108941665741</v>
      </c>
      <c r="E13" s="4">
        <f t="shared" ref="E13:E20" si="1">D13/4.184</f>
        <v>11.503133112252806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2.1376237265316889E-25</v>
      </c>
      <c r="O13">
        <v>5.3440593163292224E-26</v>
      </c>
    </row>
    <row r="14" spans="1:22" ht="13.5" thickBot="1" x14ac:dyDescent="0.25">
      <c r="C14">
        <v>300</v>
      </c>
      <c r="D14" s="4">
        <f t="shared" si="0"/>
        <v>48.266830960918362</v>
      </c>
      <c r="E14" s="4">
        <f t="shared" si="1"/>
        <v>11.536049464846645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43.919819055323288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51.986749999999994</v>
      </c>
      <c r="E15" s="4">
        <f t="shared" si="1"/>
        <v>12.425131453154874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52.779760684543682</v>
      </c>
      <c r="E16" s="4">
        <f t="shared" si="1"/>
        <v>12.614665555579274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53.043957287514729</v>
      </c>
      <c r="E17" s="4">
        <f t="shared" si="1"/>
        <v>12.677810059157439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-19.300000000032121</v>
      </c>
      <c r="N17">
        <v>1.6662287706346992E-11</v>
      </c>
      <c r="O17">
        <v>-1158304330123.9104</v>
      </c>
      <c r="P17">
        <v>3.3331935350848646E-48</v>
      </c>
      <c r="Q17">
        <v>-19.300000000078384</v>
      </c>
      <c r="R17">
        <v>-19.299999999985857</v>
      </c>
      <c r="S17">
        <v>-19.300000000078384</v>
      </c>
      <c r="T17">
        <v>-19.299999999985857</v>
      </c>
    </row>
    <row r="18" spans="1:20" x14ac:dyDescent="0.2">
      <c r="C18">
        <v>700</v>
      </c>
      <c r="D18" s="4">
        <f t="shared" si="0"/>
        <v>53.382079643582962</v>
      </c>
      <c r="E18" s="4">
        <f t="shared" si="1"/>
        <v>12.75862324177413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3.0170000000012721E-2</v>
      </c>
      <c r="N18">
        <v>6.8467597919851465E-15</v>
      </c>
      <c r="O18">
        <v>4406463921128.0469</v>
      </c>
      <c r="P18">
        <v>1.5914403897166663E-50</v>
      </c>
      <c r="Q18">
        <v>3.0169999999993712E-2</v>
      </c>
      <c r="R18">
        <v>3.017000000003173E-2</v>
      </c>
      <c r="S18">
        <v>3.0169999999993712E-2</v>
      </c>
      <c r="T18">
        <v>3.017000000003173E-2</v>
      </c>
    </row>
    <row r="19" spans="1:20" x14ac:dyDescent="0.2">
      <c r="C19">
        <v>800</v>
      </c>
      <c r="D19" s="4">
        <f t="shared" si="0"/>
        <v>53.946551428050384</v>
      </c>
      <c r="E19" s="4">
        <f t="shared" si="1"/>
        <v>12.89353523614971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-2533000.0000008708</v>
      </c>
      <c r="N19">
        <v>4.3272991924243338E-7</v>
      </c>
      <c r="O19">
        <v>-5853535628956.0791</v>
      </c>
      <c r="P19">
        <v>5.1106740796314832E-51</v>
      </c>
      <c r="Q19">
        <v>-2533000.0000020722</v>
      </c>
      <c r="R19">
        <v>-2532999.9999996694</v>
      </c>
      <c r="S19">
        <v>-2533000.0000020722</v>
      </c>
      <c r="T19">
        <v>-2532999.9999996694</v>
      </c>
    </row>
    <row r="20" spans="1:20" ht="13.5" thickBot="1" x14ac:dyDescent="0.25">
      <c r="C20">
        <v>900</v>
      </c>
      <c r="D20" s="4">
        <f t="shared" si="0"/>
        <v>54.759172839506171</v>
      </c>
      <c r="E20" s="4">
        <f t="shared" si="1"/>
        <v>13.08775641479593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1501.0000000006562</v>
      </c>
      <c r="N20" s="5">
        <v>3.3529820880026392E-10</v>
      </c>
      <c r="O20" s="5">
        <v>4476612044458.6006</v>
      </c>
      <c r="P20" s="5">
        <v>1.4940096921989809E-50</v>
      </c>
      <c r="Q20" s="5">
        <v>1500.9999999997253</v>
      </c>
      <c r="R20" s="5">
        <v>1501.0000000015871</v>
      </c>
      <c r="S20" s="5">
        <v>1500.9999999997253</v>
      </c>
      <c r="T20" s="5">
        <v>1501.0000000015871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-19.300000000032121</v>
      </c>
      <c r="E24">
        <f>M18</f>
        <v>3.0170000000012721E-2</v>
      </c>
      <c r="F24">
        <f>+M19</f>
        <v>-2533000.0000008708</v>
      </c>
      <c r="G24">
        <f>M20</f>
        <v>1501.0000000006562</v>
      </c>
    </row>
    <row r="25" spans="1:20" x14ac:dyDescent="0.2">
      <c r="A25" s="2" t="s">
        <v>149</v>
      </c>
      <c r="C25">
        <v>298.14999999999998</v>
      </c>
      <c r="D25" s="12">
        <f>D24/4.184</f>
        <v>-4.6128107074646563</v>
      </c>
      <c r="E25" s="12">
        <f>E24/4.184*1000</f>
        <v>7.2108030592764631</v>
      </c>
      <c r="F25" s="12">
        <f>F24/4.184/100000</f>
        <v>-6.0540152963691938</v>
      </c>
      <c r="G25" s="12">
        <f>G24/4.184</f>
        <v>358.74760994279546</v>
      </c>
      <c r="I25">
        <f t="shared" ref="I25:I32" si="5">J25*4.184</f>
        <v>48.129108941665635</v>
      </c>
      <c r="J25" s="4">
        <f t="shared" ref="J25:J32" si="6">$D$25+($E$25*0.001)*C25+($F$25*100000)*C25^-2+$G$25*C25^-0.5+$H$25*C25^2</f>
        <v>11.50313311225278</v>
      </c>
    </row>
    <row r="26" spans="1:20" x14ac:dyDescent="0.2">
      <c r="C26">
        <v>300</v>
      </c>
      <c r="I26">
        <f t="shared" si="5"/>
        <v>48.266830960918284</v>
      </c>
      <c r="J26" s="4">
        <f t="shared" si="6"/>
        <v>11.536049464846625</v>
      </c>
    </row>
    <row r="27" spans="1:20" x14ac:dyDescent="0.2">
      <c r="C27">
        <v>400</v>
      </c>
      <c r="I27">
        <f t="shared" si="5"/>
        <v>51.986750000000342</v>
      </c>
      <c r="J27" s="4">
        <f t="shared" si="6"/>
        <v>12.425131453154957</v>
      </c>
    </row>
    <row r="28" spans="1:20" x14ac:dyDescent="0.2">
      <c r="C28">
        <v>500</v>
      </c>
      <c r="I28">
        <f t="shared" si="5"/>
        <v>52.779760684543788</v>
      </c>
      <c r="J28" s="4">
        <f t="shared" si="6"/>
        <v>12.614665555579299</v>
      </c>
    </row>
    <row r="29" spans="1:20" x14ac:dyDescent="0.2">
      <c r="C29">
        <v>600</v>
      </c>
      <c r="I29">
        <f t="shared" si="5"/>
        <v>53.043957287514615</v>
      </c>
      <c r="J29" s="4">
        <f t="shared" si="6"/>
        <v>12.677810059157412</v>
      </c>
    </row>
    <row r="30" spans="1:20" x14ac:dyDescent="0.2">
      <c r="C30">
        <v>700</v>
      </c>
      <c r="I30">
        <f t="shared" si="5"/>
        <v>53.382079643582784</v>
      </c>
      <c r="J30" s="4">
        <f t="shared" si="6"/>
        <v>12.758623241774087</v>
      </c>
    </row>
    <row r="31" spans="1:20" x14ac:dyDescent="0.2">
      <c r="C31">
        <v>800</v>
      </c>
      <c r="I31">
        <f t="shared" si="5"/>
        <v>53.946551428050292</v>
      </c>
      <c r="J31" s="4">
        <f t="shared" si="6"/>
        <v>12.893535236149686</v>
      </c>
    </row>
    <row r="32" spans="1:20" x14ac:dyDescent="0.2">
      <c r="C32">
        <v>900</v>
      </c>
      <c r="I32">
        <f t="shared" si="5"/>
        <v>54.759172839506299</v>
      </c>
      <c r="J32" s="4">
        <f t="shared" si="6"/>
        <v>13.08775641479596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47</v>
      </c>
      <c r="B2" s="9" t="s">
        <v>47</v>
      </c>
      <c r="D2" s="9">
        <v>151.99</v>
      </c>
      <c r="E2" s="9">
        <v>81.2</v>
      </c>
      <c r="F2" s="9">
        <v>29.09</v>
      </c>
      <c r="G2" s="9">
        <v>-1134.7</v>
      </c>
      <c r="H2" s="9">
        <v>-1053.0999999999999</v>
      </c>
    </row>
    <row r="3" spans="1:22" x14ac:dyDescent="0.2">
      <c r="E3" s="13">
        <f>E2/4.184</f>
        <v>19.407265774378583</v>
      </c>
      <c r="F3" s="13">
        <f>F2</f>
        <v>29.09</v>
      </c>
      <c r="G3" s="14">
        <f>G2/4.184*1000</f>
        <v>-271199.80879541114</v>
      </c>
      <c r="H3" s="14">
        <f>H2/4.184*1000</f>
        <v>-251696.94072657739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186</v>
      </c>
      <c r="E5" s="11">
        <f>H3</f>
        <v>-251696.94072657739</v>
      </c>
      <c r="F5" s="11">
        <f>G3</f>
        <v>-271199.80879541114</v>
      </c>
      <c r="G5" s="10">
        <f>E3</f>
        <v>19.407265774378583</v>
      </c>
      <c r="H5" s="10">
        <f>F3</f>
        <v>29.09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2.9598945280895071E-12</v>
      </c>
    </row>
    <row r="8" spans="1:22" ht="16.5" thickBot="1" x14ac:dyDescent="0.3">
      <c r="A8" s="9"/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119</v>
      </c>
      <c r="E9" s="17">
        <v>9.4959999999999992E-3</v>
      </c>
      <c r="F9" s="17">
        <v>-1440000</v>
      </c>
      <c r="G9" s="17">
        <v>-3.4049999999999998</v>
      </c>
      <c r="H9" s="17"/>
      <c r="I9" s="4">
        <f>D9+E9*C9+F9*C9^-2+G9*C9^-0.5+H9*C9^2</f>
        <v>105.43486187830474</v>
      </c>
      <c r="J9">
        <f>I9/4.184</f>
        <v>25.199536777797501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113.62815000000001</v>
      </c>
      <c r="J10">
        <f>I10/4.184</f>
        <v>27.157779636711282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445.49863604069037</v>
      </c>
      <c r="O12">
        <v>148.49954534689678</v>
      </c>
      <c r="P12">
        <v>1.6950115127785998E+25</v>
      </c>
      <c r="Q12">
        <v>1.1602015480263675E-50</v>
      </c>
    </row>
    <row r="13" spans="1:22" x14ac:dyDescent="0.2">
      <c r="C13">
        <v>298.14999999999998</v>
      </c>
      <c r="D13" s="4">
        <f t="shared" ref="D13:D20" si="0">D$9+E$9*C13+F$9*C13^-2+G$9*C13^-0.5+H$9*C13^2</f>
        <v>105.43486187830474</v>
      </c>
      <c r="E13" s="4">
        <f t="shared" ref="E13:E20" si="1">D13/4.184</f>
        <v>25.199536777797501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3.5043902469656821E-23</v>
      </c>
      <c r="O13">
        <v>8.7609756174142053E-24</v>
      </c>
    </row>
    <row r="14" spans="1:22" ht="13.5" thickBot="1" x14ac:dyDescent="0.25">
      <c r="C14">
        <v>300</v>
      </c>
      <c r="D14" s="4">
        <f t="shared" si="0"/>
        <v>105.65221223334093</v>
      </c>
      <c r="E14" s="4">
        <f t="shared" si="1"/>
        <v>25.251484759402707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445.49863604069037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113.62815000000001</v>
      </c>
      <c r="E15" s="4">
        <f t="shared" si="1"/>
        <v>27.157779636711282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117.83572377073226</v>
      </c>
      <c r="E16" s="4">
        <f t="shared" si="1"/>
        <v>28.163413903138682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120.55859145709705</v>
      </c>
      <c r="E17" s="4">
        <f t="shared" si="1"/>
        <v>28.81419489892377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118.99999999957383</v>
      </c>
      <c r="N17">
        <v>2.1334144385209356E-10</v>
      </c>
      <c r="O17">
        <v>557791293856.97205</v>
      </c>
      <c r="P17">
        <v>6.1981820034212911E-47</v>
      </c>
      <c r="Q17">
        <v>118.99999999898149</v>
      </c>
      <c r="R17">
        <v>119.00000000016617</v>
      </c>
      <c r="S17">
        <v>118.99999999898149</v>
      </c>
      <c r="T17">
        <v>119.00000000016617</v>
      </c>
    </row>
    <row r="18" spans="1:20" x14ac:dyDescent="0.2">
      <c r="C18">
        <v>700</v>
      </c>
      <c r="D18" s="4">
        <f t="shared" si="0"/>
        <v>122.57972758673627</v>
      </c>
      <c r="E18" s="4">
        <f t="shared" si="1"/>
        <v>29.297258027422625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9.4960000001754231E-3</v>
      </c>
      <c r="N18">
        <v>8.7664890048331279E-14</v>
      </c>
      <c r="O18">
        <v>108321586839.84093</v>
      </c>
      <c r="P18">
        <v>4.3580398415693949E-44</v>
      </c>
      <c r="Q18">
        <v>9.4959999999320258E-3</v>
      </c>
      <c r="R18">
        <v>9.4960000004188205E-3</v>
      </c>
      <c r="S18">
        <v>9.4959999999320258E-3</v>
      </c>
      <c r="T18">
        <v>9.4960000004188205E-3</v>
      </c>
    </row>
    <row r="19" spans="1:20" x14ac:dyDescent="0.2">
      <c r="C19">
        <v>800</v>
      </c>
      <c r="D19" s="4">
        <f t="shared" si="0"/>
        <v>124.22641507050299</v>
      </c>
      <c r="E19" s="4">
        <f t="shared" si="1"/>
        <v>29.690825781668973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-1440000.0000107903</v>
      </c>
      <c r="N19">
        <v>5.5406092726399382E-6</v>
      </c>
      <c r="O19">
        <v>-259899214897.11411</v>
      </c>
      <c r="P19">
        <v>1.3150170386222733E-45</v>
      </c>
      <c r="Q19">
        <v>-1440000.0000261734</v>
      </c>
      <c r="R19">
        <v>-1439999.9999954072</v>
      </c>
      <c r="S19">
        <v>-1440000.0000261734</v>
      </c>
      <c r="T19">
        <v>-1439999.9999954072</v>
      </c>
    </row>
    <row r="20" spans="1:20" ht="13.5" thickBot="1" x14ac:dyDescent="0.25">
      <c r="C20">
        <v>900</v>
      </c>
      <c r="D20" s="4">
        <f t="shared" si="0"/>
        <v>125.65512222222223</v>
      </c>
      <c r="E20" s="4">
        <f t="shared" si="1"/>
        <v>30.032294986190781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-3.4049999914609721</v>
      </c>
      <c r="N20" s="5">
        <v>4.2931082002155514E-9</v>
      </c>
      <c r="O20" s="5">
        <v>-793131650.231879</v>
      </c>
      <c r="P20" s="5">
        <v>1.5162476008102101E-35</v>
      </c>
      <c r="Q20" s="5">
        <v>-3.4050000033805761</v>
      </c>
      <c r="R20" s="5">
        <v>-3.4049999795413681</v>
      </c>
      <c r="S20" s="5">
        <v>-3.4050000033805761</v>
      </c>
      <c r="T20" s="5">
        <v>-3.4049999795413681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118.99999999957383</v>
      </c>
      <c r="E24">
        <f>M18</f>
        <v>9.4960000001754231E-3</v>
      </c>
      <c r="F24">
        <f>+M19</f>
        <v>-1440000.0000107903</v>
      </c>
      <c r="G24">
        <f>M20</f>
        <v>-3.4049999914609721</v>
      </c>
    </row>
    <row r="25" spans="1:20" x14ac:dyDescent="0.2">
      <c r="A25" s="2" t="s">
        <v>149</v>
      </c>
      <c r="C25">
        <v>298.14999999999998</v>
      </c>
      <c r="D25" s="12">
        <f>D24/4.184</f>
        <v>28.441682600280551</v>
      </c>
      <c r="E25" s="12">
        <f>E24/4.184*1000</f>
        <v>2.2695984704052159</v>
      </c>
      <c r="F25" s="12">
        <f>F24/4.184/100000</f>
        <v>-3.4416826004081988</v>
      </c>
      <c r="G25" s="12">
        <f>G24/4.184</f>
        <v>-0.81381452950788047</v>
      </c>
      <c r="I25">
        <f t="shared" ref="I25:I32" si="5">J25*4.184</f>
        <v>105.43486187830401</v>
      </c>
      <c r="J25" s="4">
        <f t="shared" ref="J25:J32" si="6">$D$25+($E$25*0.001)*C25+($F$25*100000)*C25^-2+$G$25*C25^-0.5+$H$25*C25^2</f>
        <v>25.199536777797324</v>
      </c>
    </row>
    <row r="26" spans="1:20" x14ac:dyDescent="0.2">
      <c r="C26">
        <v>300</v>
      </c>
      <c r="I26">
        <f t="shared" si="5"/>
        <v>105.65221223334051</v>
      </c>
      <c r="J26" s="4">
        <f t="shared" si="6"/>
        <v>25.251484759402604</v>
      </c>
    </row>
    <row r="27" spans="1:20" x14ac:dyDescent="0.2">
      <c r="C27">
        <v>400</v>
      </c>
      <c r="I27">
        <f t="shared" si="5"/>
        <v>113.6281500000035</v>
      </c>
      <c r="J27" s="4">
        <f t="shared" si="6"/>
        <v>27.157779636712117</v>
      </c>
    </row>
    <row r="28" spans="1:20" x14ac:dyDescent="0.2">
      <c r="C28">
        <v>500</v>
      </c>
      <c r="I28">
        <f t="shared" si="5"/>
        <v>117.83572377073251</v>
      </c>
      <c r="J28" s="4">
        <f t="shared" si="6"/>
        <v>28.163413903138746</v>
      </c>
    </row>
    <row r="29" spans="1:20" x14ac:dyDescent="0.2">
      <c r="C29">
        <v>600</v>
      </c>
      <c r="I29">
        <f t="shared" si="5"/>
        <v>120.55859145709476</v>
      </c>
      <c r="J29" s="4">
        <f t="shared" si="6"/>
        <v>28.814194898923223</v>
      </c>
    </row>
    <row r="30" spans="1:20" x14ac:dyDescent="0.2">
      <c r="C30">
        <v>700</v>
      </c>
      <c r="I30">
        <f t="shared" si="5"/>
        <v>122.57972758673363</v>
      </c>
      <c r="J30" s="4">
        <f t="shared" si="6"/>
        <v>29.297258027421993</v>
      </c>
    </row>
    <row r="31" spans="1:20" x14ac:dyDescent="0.2">
      <c r="C31">
        <v>800</v>
      </c>
      <c r="I31">
        <f t="shared" si="5"/>
        <v>124.2264150705022</v>
      </c>
      <c r="J31" s="4">
        <f t="shared" si="6"/>
        <v>29.690825781668785</v>
      </c>
    </row>
    <row r="32" spans="1:20" x14ac:dyDescent="0.2">
      <c r="C32">
        <v>900</v>
      </c>
      <c r="I32">
        <f t="shared" si="5"/>
        <v>125.65512222222524</v>
      </c>
      <c r="J32" s="4">
        <f t="shared" si="6"/>
        <v>30.032294986191502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49</v>
      </c>
      <c r="B2" s="9" t="s">
        <v>49</v>
      </c>
      <c r="D2" s="9">
        <v>86.936999999999998</v>
      </c>
      <c r="E2" s="9">
        <v>52.8</v>
      </c>
      <c r="F2" s="9">
        <v>16.61</v>
      </c>
      <c r="G2" s="9">
        <v>-520</v>
      </c>
      <c r="H2" s="9">
        <v>-465</v>
      </c>
      <c r="I2" s="1"/>
    </row>
    <row r="3" spans="1:22" x14ac:dyDescent="0.2">
      <c r="E3" s="13">
        <f>E2/4.184</f>
        <v>12.619502868068832</v>
      </c>
      <c r="F3" s="13">
        <f>F2</f>
        <v>16.61</v>
      </c>
      <c r="G3" s="14">
        <f>G2/4.184*1000</f>
        <v>-124282.98279158698</v>
      </c>
      <c r="H3" s="14">
        <f>H2/4.184*1000</f>
        <v>-111137.6673040153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0.99993805509897238</v>
      </c>
    </row>
    <row r="5" spans="1:22" x14ac:dyDescent="0.2">
      <c r="A5" s="9" t="s">
        <v>169</v>
      </c>
      <c r="E5" s="11">
        <f>H3</f>
        <v>-111137.6673040153</v>
      </c>
      <c r="F5" s="11">
        <f>G3</f>
        <v>-124282.98279158698</v>
      </c>
      <c r="G5" s="10">
        <f>E3</f>
        <v>12.619502868068832</v>
      </c>
      <c r="H5" s="10">
        <f>F3</f>
        <v>16.61</v>
      </c>
      <c r="L5" t="s">
        <v>121</v>
      </c>
      <c r="M5">
        <v>0.99987611403511556</v>
      </c>
    </row>
    <row r="6" spans="1:22" x14ac:dyDescent="0.2">
      <c r="L6" t="s">
        <v>122</v>
      </c>
      <c r="M6">
        <v>0.99978319956145212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0.11730765919893366</v>
      </c>
    </row>
    <row r="8" spans="1:22" ht="16.5" thickBot="1" x14ac:dyDescent="0.3">
      <c r="A8" s="9">
        <v>850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290.39999999999998</v>
      </c>
      <c r="E9" s="17">
        <v>-0.14419999999999999</v>
      </c>
      <c r="F9" s="17">
        <v>2012000</v>
      </c>
      <c r="G9" s="17">
        <v>-3787</v>
      </c>
      <c r="H9" s="17">
        <v>4.5410000000000001E-5</v>
      </c>
      <c r="I9" s="4">
        <f>D9+E9*C9+F9*C9^-2+G9*C9^-0.5+H9*C9^2</f>
        <v>54.75743708021129</v>
      </c>
      <c r="J9">
        <f>I9/4.184</f>
        <v>13.087341558367898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63.210599999999936</v>
      </c>
      <c r="J10">
        <f>I10/4.184</f>
        <v>15.107695984703616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444.25959353967534</v>
      </c>
      <c r="O12">
        <v>148.08653117989178</v>
      </c>
      <c r="P12">
        <v>10761.252521952647</v>
      </c>
      <c r="Q12">
        <v>2.8775809671246067E-8</v>
      </c>
    </row>
    <row r="13" spans="1:22" x14ac:dyDescent="0.2">
      <c r="C13">
        <v>298.14999999999998</v>
      </c>
      <c r="D13" s="4">
        <f t="shared" ref="D13:D20" si="0">D$9+E$9*C13+F$9*C13^-2+G$9*C13^-0.5+H$9*C13^2</f>
        <v>54.75743708021129</v>
      </c>
      <c r="E13" s="4">
        <f t="shared" ref="E13:E20" si="1">D13/4.184</f>
        <v>13.087341558367898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5.5044347626932652E-2</v>
      </c>
      <c r="O13">
        <v>1.3761086906733163E-2</v>
      </c>
    </row>
    <row r="14" spans="1:22" ht="13.5" thickBot="1" x14ac:dyDescent="0.25">
      <c r="C14">
        <v>300</v>
      </c>
      <c r="D14" s="4">
        <f t="shared" si="0"/>
        <v>54.939908613444302</v>
      </c>
      <c r="E14" s="4">
        <f t="shared" si="1"/>
        <v>13.130953301492424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444.3146378873023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63.210599999999936</v>
      </c>
      <c r="E15" s="4">
        <f t="shared" si="1"/>
        <v>15.107695984703616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68.340711384165914</v>
      </c>
      <c r="E16" s="4">
        <f t="shared" si="1"/>
        <v>16.333822032544433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71.212861290223969</v>
      </c>
      <c r="E17" s="4">
        <f t="shared" si="1"/>
        <v>17.020282335139573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153.25462031213743</v>
      </c>
      <c r="N17">
        <v>8.4552287761967957</v>
      </c>
      <c r="O17">
        <v>18.125425623441515</v>
      </c>
      <c r="P17">
        <v>5.4479931155043599E-5</v>
      </c>
      <c r="Q17">
        <v>129.77909313971765</v>
      </c>
      <c r="R17">
        <v>176.73014748455722</v>
      </c>
      <c r="S17">
        <v>129.77909313971765</v>
      </c>
      <c r="T17">
        <v>176.73014748455722</v>
      </c>
    </row>
    <row r="18" spans="1:20" x14ac:dyDescent="0.2">
      <c r="C18">
        <v>700</v>
      </c>
      <c r="D18" s="4">
        <f t="shared" si="0"/>
        <v>72.681876520385231</v>
      </c>
      <c r="E18" s="4">
        <f t="shared" si="1"/>
        <v>17.371385401621708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-3.0427442726532437E-2</v>
      </c>
      <c r="N18">
        <v>3.4743680722094487E-3</v>
      </c>
      <c r="O18">
        <v>-8.7576912100688187</v>
      </c>
      <c r="P18">
        <v>9.3703409679428916E-4</v>
      </c>
      <c r="Q18">
        <v>-4.0073854934296257E-2</v>
      </c>
      <c r="R18">
        <v>-2.0781030518768621E-2</v>
      </c>
      <c r="S18">
        <v>-4.0073854934296257E-2</v>
      </c>
      <c r="T18">
        <v>-2.0781030518768621E-2</v>
      </c>
    </row>
    <row r="19" spans="1:20" x14ac:dyDescent="0.2">
      <c r="C19">
        <v>800</v>
      </c>
      <c r="D19" s="4">
        <f t="shared" si="0"/>
        <v>73.355480982327208</v>
      </c>
      <c r="E19" s="4">
        <f t="shared" si="1"/>
        <v>17.532380731913769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156933.02769136595</v>
      </c>
      <c r="N19">
        <v>219587.52183268435</v>
      </c>
      <c r="O19">
        <v>0.71467188290845485</v>
      </c>
      <c r="P19">
        <v>0.51430445441651029</v>
      </c>
      <c r="Q19">
        <v>-452740.93524381809</v>
      </c>
      <c r="R19">
        <v>766606.99062654993</v>
      </c>
      <c r="S19">
        <v>-452740.93524381809</v>
      </c>
      <c r="T19">
        <v>766606.99062654993</v>
      </c>
    </row>
    <row r="20" spans="1:20" ht="13.5" thickBot="1" x14ac:dyDescent="0.25">
      <c r="C20">
        <v>900</v>
      </c>
      <c r="D20" s="4">
        <f t="shared" si="0"/>
        <v>73.652717283950579</v>
      </c>
      <c r="E20" s="4">
        <f t="shared" si="1"/>
        <v>17.6034219129901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-1574.9571197592754</v>
      </c>
      <c r="N20" s="5">
        <v>170.14608759728213</v>
      </c>
      <c r="O20" s="5">
        <v>-9.2564991766782967</v>
      </c>
      <c r="P20" s="5">
        <v>7.5736785872381309E-4</v>
      </c>
      <c r="Q20" s="5">
        <v>-2047.3593702951334</v>
      </c>
      <c r="R20" s="5">
        <v>-1102.5548692234174</v>
      </c>
      <c r="S20" s="5">
        <v>-2047.3593702951334</v>
      </c>
      <c r="T20" s="5">
        <v>-1102.5548692234174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153.25462031213743</v>
      </c>
      <c r="E24">
        <f>M18</f>
        <v>-3.0427442726532437E-2</v>
      </c>
      <c r="F24">
        <f>+M19</f>
        <v>156933.02769136595</v>
      </c>
      <c r="G24">
        <f>M20</f>
        <v>-1574.9571197592754</v>
      </c>
    </row>
    <row r="25" spans="1:20" x14ac:dyDescent="0.2">
      <c r="A25" s="2" t="s">
        <v>149</v>
      </c>
      <c r="C25">
        <v>298.14999999999998</v>
      </c>
      <c r="D25" s="12">
        <f>D24/4.184</f>
        <v>36.628733344201109</v>
      </c>
      <c r="E25" s="12">
        <f>E24/4.184*1000</f>
        <v>-7.2723333476415961</v>
      </c>
      <c r="F25" s="12">
        <f>F24/4.184/100000</f>
        <v>0.37507893807687848</v>
      </c>
      <c r="G25" s="12">
        <f>G24/4.184</f>
        <v>-376.42378579332586</v>
      </c>
      <c r="I25">
        <f t="shared" ref="I25:I32" si="5">J25*4.184</f>
        <v>54.736221584707287</v>
      </c>
      <c r="J25" s="4">
        <f t="shared" ref="J25:J32" si="6">$D$25+($E$25*0.001)*C25+($F$25*100000)*C25^-2+$G$25*C25^-0.5+$H$25*C25^2</f>
        <v>13.08227093324744</v>
      </c>
    </row>
    <row r="26" spans="1:20" x14ac:dyDescent="0.2">
      <c r="C26">
        <v>300</v>
      </c>
      <c r="I26">
        <f t="shared" si="5"/>
        <v>54.939896096346033</v>
      </c>
      <c r="J26" s="4">
        <f t="shared" si="6"/>
        <v>13.130950309834137</v>
      </c>
    </row>
    <row r="27" spans="1:20" x14ac:dyDescent="0.2">
      <c r="C27">
        <v>400</v>
      </c>
      <c r="I27">
        <f t="shared" si="5"/>
        <v>63.316618656631732</v>
      </c>
      <c r="J27" s="4">
        <f t="shared" si="6"/>
        <v>15.133035051776226</v>
      </c>
    </row>
    <row r="28" spans="1:20" x14ac:dyDescent="0.2">
      <c r="C28">
        <v>500</v>
      </c>
      <c r="I28">
        <f t="shared" si="5"/>
        <v>68.234407431056354</v>
      </c>
      <c r="J28" s="4">
        <f t="shared" si="6"/>
        <v>16.308414777977138</v>
      </c>
    </row>
    <row r="29" spans="1:20" x14ac:dyDescent="0.2">
      <c r="C29">
        <v>600</v>
      </c>
      <c r="I29">
        <f t="shared" si="5"/>
        <v>71.136724583577049</v>
      </c>
      <c r="J29" s="4">
        <f t="shared" si="6"/>
        <v>17.002085225520325</v>
      </c>
    </row>
    <row r="30" spans="1:20" x14ac:dyDescent="0.2">
      <c r="C30">
        <v>700</v>
      </c>
      <c r="I30">
        <f t="shared" si="5"/>
        <v>72.747898110454656</v>
      </c>
      <c r="J30" s="4">
        <f t="shared" si="6"/>
        <v>17.387164940357231</v>
      </c>
    </row>
    <row r="31" spans="1:20" x14ac:dyDescent="0.2">
      <c r="C31">
        <v>800</v>
      </c>
      <c r="I31">
        <f t="shared" si="5"/>
        <v>73.474731013688384</v>
      </c>
      <c r="J31" s="4">
        <f t="shared" si="6"/>
        <v>17.560882173443687</v>
      </c>
    </row>
    <row r="32" spans="1:20" x14ac:dyDescent="0.2">
      <c r="C32">
        <v>900</v>
      </c>
      <c r="I32">
        <f t="shared" si="5"/>
        <v>73.565095678247033</v>
      </c>
      <c r="J32" s="4">
        <f t="shared" si="6"/>
        <v>17.58247984661736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50</v>
      </c>
      <c r="B2" s="9" t="s">
        <v>50</v>
      </c>
      <c r="D2" s="9">
        <v>157.874</v>
      </c>
      <c r="E2" s="9">
        <v>113.7</v>
      </c>
      <c r="F2" s="9">
        <v>31.37</v>
      </c>
      <c r="G2" s="9">
        <v>-959</v>
      </c>
      <c r="H2" s="9">
        <v>-882.1</v>
      </c>
    </row>
    <row r="3" spans="1:22" x14ac:dyDescent="0.2">
      <c r="E3" s="13">
        <f>E2/4.184</f>
        <v>27.174952198852772</v>
      </c>
      <c r="F3" s="13">
        <f>F2</f>
        <v>31.37</v>
      </c>
      <c r="G3" s="14">
        <f>G2/4.184*1000</f>
        <v>-229206.50095602291</v>
      </c>
      <c r="H3" s="14">
        <f>H2/4.184*1000</f>
        <v>-210826.95984703634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0.99999984517060625</v>
      </c>
    </row>
    <row r="5" spans="1:22" x14ac:dyDescent="0.2">
      <c r="A5" s="9" t="s">
        <v>170</v>
      </c>
      <c r="E5" s="11">
        <f>H3</f>
        <v>-210826.95984703634</v>
      </c>
      <c r="F5" s="11">
        <f>G3</f>
        <v>-229206.50095602291</v>
      </c>
      <c r="G5" s="10">
        <f>E3</f>
        <v>27.174952198852772</v>
      </c>
      <c r="H5" s="10">
        <f>F3</f>
        <v>31.37</v>
      </c>
      <c r="L5" t="s">
        <v>121</v>
      </c>
      <c r="M5">
        <v>0.99999969034123637</v>
      </c>
    </row>
    <row r="6" spans="1:22" x14ac:dyDescent="0.2">
      <c r="L6" t="s">
        <v>122</v>
      </c>
      <c r="M6">
        <v>0.99999945809716362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8.9433850725979883E-3</v>
      </c>
    </row>
    <row r="8" spans="1:22" ht="16.5" thickBot="1" x14ac:dyDescent="0.3">
      <c r="A8" s="9">
        <v>1400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162.4</v>
      </c>
      <c r="E9" s="17">
        <v>1.2109999999999999E-2</v>
      </c>
      <c r="F9" s="17">
        <v>1046000</v>
      </c>
      <c r="G9" s="17">
        <v>-1317</v>
      </c>
      <c r="H9" s="17">
        <v>3.4620000000000001E-6</v>
      </c>
      <c r="I9" s="4">
        <f>D9+E9*C9+F9*C9^-2+G9*C9^-0.5+H9*C9^2</f>
        <v>101.81267749502666</v>
      </c>
      <c r="J9">
        <f>I9/4.184</f>
        <v>24.333813932845761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108.48541999999999</v>
      </c>
      <c r="J10">
        <f>I10/4.184</f>
        <v>25.928637667304013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1033.1903526220872</v>
      </c>
      <c r="O12">
        <v>344.39678420736237</v>
      </c>
      <c r="P12">
        <v>4305813.615465208</v>
      </c>
      <c r="Q12">
        <v>1.7979101245877144E-13</v>
      </c>
    </row>
    <row r="13" spans="1:22" x14ac:dyDescent="0.2">
      <c r="C13">
        <v>298.14999999999998</v>
      </c>
      <c r="D13" s="4">
        <f t="shared" ref="D13:D20" si="0">D$9+E$9*C13+F$9*C13^-2+G$9*C13^-0.5+H$9*C13^2</f>
        <v>101.81267749502666</v>
      </c>
      <c r="E13" s="4">
        <f t="shared" ref="E13:E20" si="1">D13/4.184</f>
        <v>24.333813932845761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3.1993654622707409E-4</v>
      </c>
      <c r="O13">
        <v>7.9984136556768523E-5</v>
      </c>
    </row>
    <row r="14" spans="1:22" ht="13.5" thickBot="1" x14ac:dyDescent="0.25">
      <c r="C14">
        <v>300</v>
      </c>
      <c r="D14" s="4">
        <f t="shared" si="0"/>
        <v>101.92977176994856</v>
      </c>
      <c r="E14" s="4">
        <f t="shared" si="1"/>
        <v>24.361800136220975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1033.1906725586334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108.48541999999999</v>
      </c>
      <c r="E15" s="4">
        <f t="shared" si="1"/>
        <v>25.928637667304013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114.60646947265555</v>
      </c>
      <c r="E16" s="4">
        <f t="shared" si="1"/>
        <v>27.391603602451134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120.0515757014648</v>
      </c>
      <c r="E17" s="4">
        <f t="shared" si="1"/>
        <v>28.693015225015486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151.94421262995442</v>
      </c>
      <c r="N17">
        <v>0.64461576796280284</v>
      </c>
      <c r="O17">
        <v>235.71283884374711</v>
      </c>
      <c r="P17">
        <v>1.9434178526410144E-9</v>
      </c>
      <c r="Q17">
        <v>150.15446862927371</v>
      </c>
      <c r="R17">
        <v>153.73395663063513</v>
      </c>
      <c r="S17">
        <v>150.15446862927371</v>
      </c>
      <c r="T17">
        <v>153.73395663063513</v>
      </c>
    </row>
    <row r="18" spans="1:20" x14ac:dyDescent="0.2">
      <c r="C18">
        <v>700</v>
      </c>
      <c r="D18" s="4">
        <f t="shared" si="0"/>
        <v>124.93015278223582</v>
      </c>
      <c r="E18" s="4">
        <f t="shared" si="1"/>
        <v>29.859023131509517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2.0783873448105845E-2</v>
      </c>
      <c r="N18">
        <v>2.648813535782452E-4</v>
      </c>
      <c r="O18">
        <v>78.464841587901162</v>
      </c>
      <c r="P18">
        <v>1.5811778515953302E-7</v>
      </c>
      <c r="Q18">
        <v>2.0048443387254148E-2</v>
      </c>
      <c r="R18">
        <v>2.1519303508957543E-2</v>
      </c>
      <c r="S18">
        <v>2.0048443387254148E-2</v>
      </c>
      <c r="T18">
        <v>2.1519303508957543E-2</v>
      </c>
    </row>
    <row r="19" spans="1:20" x14ac:dyDescent="0.2">
      <c r="C19">
        <v>800</v>
      </c>
      <c r="D19" s="4">
        <f t="shared" si="0"/>
        <v>129.37507345886584</v>
      </c>
      <c r="E19" s="4">
        <f t="shared" si="1"/>
        <v>30.921384669901013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904572.07976251992</v>
      </c>
      <c r="N19">
        <v>16741.070261719669</v>
      </c>
      <c r="O19">
        <v>54.033109330585944</v>
      </c>
      <c r="P19">
        <v>7.0229629681623699E-7</v>
      </c>
      <c r="Q19">
        <v>858091.32090584887</v>
      </c>
      <c r="R19">
        <v>951052.83861919097</v>
      </c>
      <c r="S19">
        <v>858091.32090584887</v>
      </c>
      <c r="T19">
        <v>951052.83861919097</v>
      </c>
    </row>
    <row r="20" spans="1:20" ht="13.5" thickBot="1" x14ac:dyDescent="0.25">
      <c r="C20">
        <v>900</v>
      </c>
      <c r="D20" s="4">
        <f t="shared" si="0"/>
        <v>133.49457802469135</v>
      </c>
      <c r="E20" s="4">
        <f t="shared" si="1"/>
        <v>31.905969891178621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-1148.3566956335696</v>
      </c>
      <c r="N20" s="5">
        <v>12.971718900280599</v>
      </c>
      <c r="O20" s="5">
        <v>-88.527719761852751</v>
      </c>
      <c r="P20" s="5">
        <v>9.760336624045944E-8</v>
      </c>
      <c r="Q20" s="5">
        <v>-1184.3720356766219</v>
      </c>
      <c r="R20" s="5">
        <v>-1112.3413555905174</v>
      </c>
      <c r="S20" s="5">
        <v>-1184.3720356766219</v>
      </c>
      <c r="T20" s="5">
        <v>-1112.3413555905174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151.94421262995442</v>
      </c>
      <c r="E24">
        <f>M18</f>
        <v>2.0783873448105845E-2</v>
      </c>
      <c r="F24">
        <f>+M19</f>
        <v>904572.07976251992</v>
      </c>
      <c r="G24">
        <f>M20</f>
        <v>-1148.3566956335696</v>
      </c>
    </row>
    <row r="25" spans="1:20" x14ac:dyDescent="0.2">
      <c r="A25" s="2" t="s">
        <v>149</v>
      </c>
      <c r="C25">
        <v>298.14999999999998</v>
      </c>
      <c r="D25" s="12">
        <f>D24/4.184</f>
        <v>36.315538391480501</v>
      </c>
      <c r="E25" s="12">
        <f>E24/4.184*1000</f>
        <v>4.9674649732566554</v>
      </c>
      <c r="F25" s="12">
        <f>F24/4.184/100000</f>
        <v>2.1619791581322176</v>
      </c>
      <c r="G25" s="12">
        <f>G24/4.184</f>
        <v>-274.46383738852046</v>
      </c>
      <c r="I25">
        <f t="shared" ref="I25:I32" si="5">J25*4.184</f>
        <v>101.81106005293422</v>
      </c>
      <c r="J25" s="4">
        <f t="shared" ref="J25:J32" si="6">$D$25+($E$25*0.001)*C25+($F$25*100000)*C25^-2+$G$25*C25^-0.5+$H$25*C25^2</f>
        <v>24.333427354907798</v>
      </c>
    </row>
    <row r="26" spans="1:20" x14ac:dyDescent="0.2">
      <c r="C26">
        <v>300</v>
      </c>
      <c r="I26">
        <f t="shared" si="5"/>
        <v>101.92977081566133</v>
      </c>
      <c r="J26" s="4">
        <f t="shared" si="6"/>
        <v>24.361799908140853</v>
      </c>
    </row>
    <row r="27" spans="1:20" x14ac:dyDescent="0.2">
      <c r="C27">
        <v>400</v>
      </c>
      <c r="I27">
        <f t="shared" si="5"/>
        <v>108.49350272603401</v>
      </c>
      <c r="J27" s="4">
        <f t="shared" si="6"/>
        <v>25.930569485189771</v>
      </c>
    </row>
    <row r="28" spans="1:20" x14ac:dyDescent="0.2">
      <c r="C28">
        <v>500</v>
      </c>
      <c r="I28">
        <f t="shared" si="5"/>
        <v>114.59836499598347</v>
      </c>
      <c r="J28" s="4">
        <f t="shared" si="6"/>
        <v>27.389666586038114</v>
      </c>
    </row>
    <row r="29" spans="1:20" x14ac:dyDescent="0.2">
      <c r="C29">
        <v>600</v>
      </c>
      <c r="I29">
        <f t="shared" si="5"/>
        <v>120.04577113686693</v>
      </c>
      <c r="J29" s="4">
        <f t="shared" si="6"/>
        <v>28.691627900780816</v>
      </c>
    </row>
    <row r="30" spans="1:20" x14ac:dyDescent="0.2">
      <c r="C30">
        <v>700</v>
      </c>
      <c r="I30">
        <f t="shared" si="5"/>
        <v>124.93518618335567</v>
      </c>
      <c r="J30" s="4">
        <f t="shared" si="6"/>
        <v>29.860226143249442</v>
      </c>
    </row>
    <row r="31" spans="1:20" x14ac:dyDescent="0.2">
      <c r="C31">
        <v>800</v>
      </c>
      <c r="I31">
        <f t="shared" si="5"/>
        <v>129.3841649278944</v>
      </c>
      <c r="J31" s="4">
        <f t="shared" si="6"/>
        <v>30.923557583148757</v>
      </c>
    </row>
    <row r="32" spans="1:20" x14ac:dyDescent="0.2">
      <c r="C32">
        <v>900</v>
      </c>
      <c r="I32">
        <f t="shared" si="5"/>
        <v>133.48789786615848</v>
      </c>
      <c r="J32" s="4">
        <f t="shared" si="6"/>
        <v>31.904373294970956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51</v>
      </c>
      <c r="B2" s="9" t="s">
        <v>51</v>
      </c>
      <c r="D2" s="9">
        <v>228.81200000000001</v>
      </c>
      <c r="E2" s="9">
        <v>164.1</v>
      </c>
      <c r="F2" s="9">
        <v>46.95</v>
      </c>
      <c r="G2" s="9">
        <v>-1384.5</v>
      </c>
      <c r="H2" s="9">
        <v>-1282.5</v>
      </c>
    </row>
    <row r="3" spans="1:22" x14ac:dyDescent="0.2">
      <c r="E3" s="13">
        <f>E2/4.184</f>
        <v>39.220841300191204</v>
      </c>
      <c r="F3" s="13">
        <f>F2</f>
        <v>46.95</v>
      </c>
      <c r="G3" s="14">
        <f>G2/4.184*1000</f>
        <v>-330903.44168260036</v>
      </c>
      <c r="H3" s="14">
        <f>H2/4.184*1000</f>
        <v>-306524.8565965583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171</v>
      </c>
      <c r="E5" s="11">
        <f>H3</f>
        <v>-306524.8565965583</v>
      </c>
      <c r="F5" s="11">
        <f>G3</f>
        <v>-330903.44168260036</v>
      </c>
      <c r="G5" s="10">
        <f>E3</f>
        <v>39.220841300191204</v>
      </c>
      <c r="H5" s="10">
        <f>F3</f>
        <v>46.95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6.1087669432581689E-12</v>
      </c>
    </row>
    <row r="8" spans="1:22" ht="16.5" thickBot="1" x14ac:dyDescent="0.3">
      <c r="A8" s="9">
        <v>1400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-7.4320000000000004</v>
      </c>
      <c r="E9" s="17">
        <v>9.4869999999999996E-2</v>
      </c>
      <c r="F9" s="17">
        <v>-6712000</v>
      </c>
      <c r="G9" s="17">
        <v>3396</v>
      </c>
      <c r="H9" s="17"/>
      <c r="I9" s="4">
        <f>D9+E9*C9+F9*C9^-2+G9*C9^-0.5+H9*C9^2</f>
        <v>142.02284689311796</v>
      </c>
      <c r="J9">
        <f>I9/4.184</f>
        <v>33.944275070056875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158.36600000000001</v>
      </c>
      <c r="J10">
        <f>I10/4.184</f>
        <v>37.850382409177826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1653.2492051922882</v>
      </c>
      <c r="O12">
        <v>551.08306839742943</v>
      </c>
      <c r="P12">
        <v>1.4767601165493339E+25</v>
      </c>
      <c r="Q12">
        <v>1.5284767463893323E-50</v>
      </c>
    </row>
    <row r="13" spans="1:22" x14ac:dyDescent="0.2">
      <c r="C13">
        <v>298.14999999999998</v>
      </c>
      <c r="D13" s="4">
        <f t="shared" ref="D13:D20" si="0">D$9+E$9*C13+F$9*C13^-2+G$9*C13^-0.5+H$9*C13^2</f>
        <v>142.02284689311796</v>
      </c>
      <c r="E13" s="4">
        <f t="shared" ref="E13:E20" si="1">D13/4.184</f>
        <v>33.944275070056875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1.4926813426817502E-22</v>
      </c>
      <c r="O13">
        <v>3.7317033567043755E-23</v>
      </c>
    </row>
    <row r="14" spans="1:22" ht="13.5" thickBot="1" x14ac:dyDescent="0.25">
      <c r="C14">
        <v>300</v>
      </c>
      <c r="D14" s="4">
        <f t="shared" si="0"/>
        <v>142.51937363901908</v>
      </c>
      <c r="E14" s="4">
        <f t="shared" si="1"/>
        <v>34.062947810473013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1653.2492051922882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158.36600000000001</v>
      </c>
      <c r="E15" s="4">
        <f t="shared" si="1"/>
        <v>37.850382409177826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165.02873703178571</v>
      </c>
      <c r="E16" s="4">
        <f t="shared" si="1"/>
        <v>39.442814778151458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169.48667499708341</v>
      </c>
      <c r="E17" s="4">
        <f t="shared" si="1"/>
        <v>40.508287523203492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-7.4320000008792544</v>
      </c>
      <c r="N17">
        <v>4.4030391875883344E-10</v>
      </c>
      <c r="O17">
        <v>-16879250182.076996</v>
      </c>
      <c r="P17">
        <v>7.3916032747855548E-41</v>
      </c>
      <c r="Q17">
        <v>-7.4320000021017369</v>
      </c>
      <c r="R17">
        <v>-7.4319999996567718</v>
      </c>
      <c r="S17">
        <v>-7.4320000021017369</v>
      </c>
      <c r="T17">
        <v>-7.4319999996567718</v>
      </c>
    </row>
    <row r="18" spans="1:20" x14ac:dyDescent="0.2">
      <c r="C18">
        <v>700</v>
      </c>
      <c r="D18" s="4">
        <f t="shared" si="0"/>
        <v>173.6357758502601</v>
      </c>
      <c r="E18" s="4">
        <f t="shared" si="1"/>
        <v>41.499946426926407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9.4870000000359084E-2</v>
      </c>
      <c r="N18">
        <v>1.8092684632153687E-13</v>
      </c>
      <c r="O18">
        <v>524355572040.20148</v>
      </c>
      <c r="P18">
        <v>7.9368413791186827E-47</v>
      </c>
      <c r="Q18">
        <v>9.4869999999856749E-2</v>
      </c>
      <c r="R18">
        <v>9.4870000000861418E-2</v>
      </c>
      <c r="S18">
        <v>9.4869999999856749E-2</v>
      </c>
      <c r="T18">
        <v>9.4870000000861418E-2</v>
      </c>
    </row>
    <row r="19" spans="1:20" x14ac:dyDescent="0.2">
      <c r="C19">
        <v>800</v>
      </c>
      <c r="D19" s="4">
        <f t="shared" si="0"/>
        <v>178.04323144547578</v>
      </c>
      <c r="E19" s="4">
        <f t="shared" si="1"/>
        <v>42.553353595955016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-6712000.0000225948</v>
      </c>
      <c r="N19">
        <v>1.1434965147916592E-5</v>
      </c>
      <c r="O19">
        <v>-586971618470.17053</v>
      </c>
      <c r="P19">
        <v>5.0545539943505561E-47</v>
      </c>
      <c r="Q19">
        <v>-6712000.0000543436</v>
      </c>
      <c r="R19">
        <v>-6711999.999990846</v>
      </c>
      <c r="S19">
        <v>-6712000.0000543436</v>
      </c>
      <c r="T19">
        <v>-6711999.999990846</v>
      </c>
    </row>
    <row r="20" spans="1:20" ht="13.5" thickBot="1" x14ac:dyDescent="0.25">
      <c r="C20">
        <v>900</v>
      </c>
      <c r="D20" s="4">
        <f t="shared" si="0"/>
        <v>182.86458024691359</v>
      </c>
      <c r="E20" s="4">
        <f t="shared" si="1"/>
        <v>43.705683615419119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3396.0000000176906</v>
      </c>
      <c r="N20" s="5">
        <v>8.860314855284693E-9</v>
      </c>
      <c r="O20" s="5">
        <v>383282090476.97241</v>
      </c>
      <c r="P20" s="5">
        <v>2.7802070744400353E-46</v>
      </c>
      <c r="Q20" s="5">
        <v>3395.9999999930906</v>
      </c>
      <c r="R20" s="5">
        <v>3396.0000000422906</v>
      </c>
      <c r="S20" s="5">
        <v>3395.9999999930906</v>
      </c>
      <c r="T20" s="5">
        <v>3396.0000000422906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-7.4320000008792544</v>
      </c>
      <c r="E24">
        <f>M18</f>
        <v>9.4870000000359084E-2</v>
      </c>
      <c r="F24">
        <f>+M19</f>
        <v>-6712000.0000225948</v>
      </c>
      <c r="G24">
        <f>M20</f>
        <v>3396.0000000176906</v>
      </c>
    </row>
    <row r="25" spans="1:20" x14ac:dyDescent="0.2">
      <c r="A25" s="2" t="s">
        <v>149</v>
      </c>
      <c r="C25">
        <v>298.14999999999998</v>
      </c>
      <c r="D25" s="12">
        <f>D24/4.184</f>
        <v>-1.7762906311852902</v>
      </c>
      <c r="E25" s="12">
        <f>E24/4.184*1000</f>
        <v>22.67447418746632</v>
      </c>
      <c r="F25" s="12">
        <f>F24/4.184/100000</f>
        <v>-16.04206500961423</v>
      </c>
      <c r="G25" s="12">
        <f>G24/4.184</f>
        <v>811.66347992774627</v>
      </c>
      <c r="I25">
        <f t="shared" ref="I25:I32" si="5">J25*4.184</f>
        <v>142.02284689311614</v>
      </c>
      <c r="J25" s="4">
        <f t="shared" ref="J25:J32" si="6">$D$25+($E$25*0.001)*C25+($F$25*100000)*C25^-2+$G$25*C25^-0.5+$H$25*C25^2</f>
        <v>33.944275070056435</v>
      </c>
    </row>
    <row r="26" spans="1:20" x14ac:dyDescent="0.2">
      <c r="C26">
        <v>300</v>
      </c>
      <c r="I26">
        <f t="shared" si="5"/>
        <v>142.51937363901791</v>
      </c>
      <c r="J26" s="4">
        <f t="shared" si="6"/>
        <v>34.062947810472728</v>
      </c>
    </row>
    <row r="27" spans="1:20" x14ac:dyDescent="0.2">
      <c r="C27">
        <v>400</v>
      </c>
      <c r="I27">
        <f t="shared" si="5"/>
        <v>158.36600000000769</v>
      </c>
      <c r="J27" s="4">
        <f t="shared" si="6"/>
        <v>37.850382409179659</v>
      </c>
    </row>
    <row r="28" spans="1:20" x14ac:dyDescent="0.2">
      <c r="C28">
        <v>500</v>
      </c>
      <c r="I28">
        <f t="shared" si="5"/>
        <v>165.02873703178679</v>
      </c>
      <c r="J28" s="4">
        <f t="shared" si="6"/>
        <v>39.442814778151714</v>
      </c>
    </row>
    <row r="29" spans="1:20" x14ac:dyDescent="0.2">
      <c r="C29">
        <v>600</v>
      </c>
      <c r="I29">
        <f t="shared" si="5"/>
        <v>169.48667499707906</v>
      </c>
      <c r="J29" s="4">
        <f t="shared" si="6"/>
        <v>40.508287523202455</v>
      </c>
    </row>
    <row r="30" spans="1:20" x14ac:dyDescent="0.2">
      <c r="C30">
        <v>700</v>
      </c>
      <c r="I30">
        <f t="shared" si="5"/>
        <v>173.6357758502547</v>
      </c>
      <c r="J30" s="4">
        <f t="shared" si="6"/>
        <v>41.499946426925121</v>
      </c>
    </row>
    <row r="31" spans="1:20" x14ac:dyDescent="0.2">
      <c r="C31">
        <v>800</v>
      </c>
      <c r="I31">
        <f t="shared" si="5"/>
        <v>178.04323144547396</v>
      </c>
      <c r="J31" s="4">
        <f t="shared" si="6"/>
        <v>42.553353595954576</v>
      </c>
    </row>
    <row r="32" spans="1:20" x14ac:dyDescent="0.2">
      <c r="C32">
        <v>900</v>
      </c>
      <c r="I32">
        <f t="shared" si="5"/>
        <v>182.8645802469193</v>
      </c>
      <c r="J32" s="4">
        <f t="shared" si="6"/>
        <v>43.705683615420483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52</v>
      </c>
      <c r="B2" s="9" t="s">
        <v>52</v>
      </c>
      <c r="D2" s="9">
        <v>604.64499999999998</v>
      </c>
      <c r="E2" s="9">
        <v>416.4</v>
      </c>
      <c r="F2" s="9">
        <v>125.08</v>
      </c>
      <c r="G2" s="9">
        <v>-4260</v>
      </c>
      <c r="H2" s="9">
        <v>-3944.7</v>
      </c>
    </row>
    <row r="3" spans="1:22" x14ac:dyDescent="0.2">
      <c r="E3" s="13">
        <f>E2/4.184</f>
        <v>99.521988527724659</v>
      </c>
      <c r="F3" s="13">
        <f>F2</f>
        <v>125.08</v>
      </c>
      <c r="G3" s="14">
        <f>G2/4.184*1000</f>
        <v>-1018164.4359464627</v>
      </c>
      <c r="H3" s="14">
        <f>H2/4.184*1000</f>
        <v>-942805.92734225618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172</v>
      </c>
      <c r="E5" s="11">
        <f>H3</f>
        <v>-942805.92734225618</v>
      </c>
      <c r="F5" s="11">
        <f>G3</f>
        <v>-1018164.4359464627</v>
      </c>
      <c r="G5" s="10">
        <f>E3</f>
        <v>99.521988527724659</v>
      </c>
      <c r="H5" s="10">
        <f>F3</f>
        <v>125.08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2.7326494432734064E-11</v>
      </c>
    </row>
    <row r="8" spans="1:22" ht="16.5" thickBot="1" x14ac:dyDescent="0.3">
      <c r="A8" s="9">
        <v>1500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430.1</v>
      </c>
      <c r="E9" s="17">
        <v>0.111</v>
      </c>
      <c r="F9" s="17">
        <v>-7320000</v>
      </c>
      <c r="G9" s="17"/>
      <c r="H9" s="17"/>
      <c r="I9" s="4">
        <f>D9+E9*C9+F9*C9^-2+G9*C9^-0.5+H9*C9^2</f>
        <v>380.84884989313611</v>
      </c>
      <c r="J9">
        <f>I9/4.184</f>
        <v>91.025059725892945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428.75</v>
      </c>
      <c r="J10">
        <f>I10/4.184</f>
        <v>102.47370936902485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20497.927618879021</v>
      </c>
      <c r="O12">
        <v>6832.6425396263403</v>
      </c>
      <c r="P12">
        <v>9.1499949956815893E+24</v>
      </c>
      <c r="Q12">
        <v>3.9814111851958134E-50</v>
      </c>
    </row>
    <row r="13" spans="1:22" x14ac:dyDescent="0.2">
      <c r="C13">
        <v>298.14999999999998</v>
      </c>
      <c r="D13" s="4">
        <f t="shared" ref="D13:D20" si="0">D$9+E$9*C13+F$9*C13^-2+G$9*C13^-0.5+H$9*C13^2</f>
        <v>380.84884989313611</v>
      </c>
      <c r="E13" s="4">
        <f t="shared" ref="E13:E20" si="1">D13/4.184</f>
        <v>91.025059725892945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2.9869491919289829E-21</v>
      </c>
      <c r="O13">
        <v>7.4673729798224573E-22</v>
      </c>
    </row>
    <row r="14" spans="1:22" ht="13.5" thickBot="1" x14ac:dyDescent="0.25">
      <c r="C14">
        <v>300</v>
      </c>
      <c r="D14" s="4">
        <f t="shared" si="0"/>
        <v>382.06666666666672</v>
      </c>
      <c r="E14" s="4">
        <f t="shared" si="1"/>
        <v>91.316124920331433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20497.927618879021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428.75</v>
      </c>
      <c r="E15" s="4">
        <f t="shared" si="1"/>
        <v>102.47370936902485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456.32000000000005</v>
      </c>
      <c r="E16" s="4">
        <f t="shared" si="1"/>
        <v>109.06309751434036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476.36666666666673</v>
      </c>
      <c r="E17" s="4">
        <f t="shared" si="1"/>
        <v>113.85436583811345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430.10000000393762</v>
      </c>
      <c r="N17">
        <v>1.9696221342922752E-9</v>
      </c>
      <c r="O17">
        <v>218366758027.15894</v>
      </c>
      <c r="P17">
        <v>2.6387919145222935E-45</v>
      </c>
      <c r="Q17">
        <v>430.09999999846906</v>
      </c>
      <c r="R17">
        <v>430.10000000940619</v>
      </c>
      <c r="S17">
        <v>430.09999999846906</v>
      </c>
      <c r="T17">
        <v>430.10000000940619</v>
      </c>
    </row>
    <row r="18" spans="1:20" x14ac:dyDescent="0.2">
      <c r="C18">
        <v>700</v>
      </c>
      <c r="D18" s="4">
        <f t="shared" si="0"/>
        <v>492.86122448979592</v>
      </c>
      <c r="E18" s="4">
        <f t="shared" si="1"/>
        <v>117.79665977289577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0.1109999999983959</v>
      </c>
      <c r="N18">
        <v>8.0934442329545277E-13</v>
      </c>
      <c r="O18">
        <v>137148038342.47849</v>
      </c>
      <c r="P18">
        <v>1.6958711404977833E-44</v>
      </c>
      <c r="Q18">
        <v>0.11099999999614879</v>
      </c>
      <c r="R18">
        <v>0.111000000000643</v>
      </c>
      <c r="S18">
        <v>0.11099999999614879</v>
      </c>
      <c r="T18">
        <v>0.111000000000643</v>
      </c>
    </row>
    <row r="19" spans="1:20" x14ac:dyDescent="0.2">
      <c r="C19">
        <v>800</v>
      </c>
      <c r="D19" s="4">
        <f t="shared" si="0"/>
        <v>507.46249999999998</v>
      </c>
      <c r="E19" s="4">
        <f t="shared" si="1"/>
        <v>121.28644837476098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-7319999.9998983266</v>
      </c>
      <c r="N19">
        <v>5.1152305261524338E-5</v>
      </c>
      <c r="O19">
        <v>-143102054980.19409</v>
      </c>
      <c r="P19">
        <v>1.4307632247101742E-44</v>
      </c>
      <c r="Q19">
        <v>-7320000.0000403486</v>
      </c>
      <c r="R19">
        <v>-7319999.9997563045</v>
      </c>
      <c r="S19">
        <v>-7320000.0000403486</v>
      </c>
      <c r="T19">
        <v>-7319999.9997563045</v>
      </c>
    </row>
    <row r="20" spans="1:20" ht="13.5" thickBot="1" x14ac:dyDescent="0.25">
      <c r="C20">
        <v>900</v>
      </c>
      <c r="D20" s="4">
        <f t="shared" si="0"/>
        <v>520.96296296296293</v>
      </c>
      <c r="E20" s="4">
        <f t="shared" si="1"/>
        <v>124.51313646342327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-7.9331110160439157E-8</v>
      </c>
      <c r="N20" s="5">
        <v>3.96350600398041E-8</v>
      </c>
      <c r="O20" s="5">
        <v>-2.0015387911805789</v>
      </c>
      <c r="P20" s="5">
        <v>0.11591270273697384</v>
      </c>
      <c r="Q20" s="5">
        <v>-1.8937590653121623E-7</v>
      </c>
      <c r="R20" s="5">
        <v>3.0713686210337927E-8</v>
      </c>
      <c r="S20" s="5">
        <v>-1.8937590653121623E-7</v>
      </c>
      <c r="T20" s="5">
        <v>3.0713686210337927E-8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430.10000000393762</v>
      </c>
      <c r="E24">
        <f>M18</f>
        <v>0.1109999999983959</v>
      </c>
      <c r="F24">
        <f>+M19</f>
        <v>-7319999.9998983266</v>
      </c>
      <c r="G24">
        <f>M20</f>
        <v>-7.9331110160439157E-8</v>
      </c>
    </row>
    <row r="25" spans="1:20" x14ac:dyDescent="0.2">
      <c r="A25" s="2" t="s">
        <v>149</v>
      </c>
      <c r="C25">
        <v>298.14999999999998</v>
      </c>
      <c r="D25" s="12">
        <f>D24/4.184</f>
        <v>102.79636711375181</v>
      </c>
      <c r="E25" s="12">
        <f>E24/4.184*1000</f>
        <v>26.52963671089768</v>
      </c>
      <c r="F25" s="12">
        <f>F24/4.184/100000</f>
        <v>-17.495219885034238</v>
      </c>
      <c r="G25" s="12">
        <f>G24/4.184</f>
        <v>-1.8960590382514138E-8</v>
      </c>
      <c r="I25">
        <f t="shared" ref="I25:I32" si="5">J25*4.184</f>
        <v>380.8488498931448</v>
      </c>
      <c r="J25" s="4">
        <f t="shared" ref="J25:J32" si="6">$D$25+($E$25*0.001)*C25+($F$25*100000)*C25^-2+$G$25*C25^-0.5+$H$25*C25^2</f>
        <v>91.025059725895019</v>
      </c>
    </row>
    <row r="26" spans="1:20" x14ac:dyDescent="0.2">
      <c r="C26">
        <v>300</v>
      </c>
      <c r="I26">
        <f t="shared" si="5"/>
        <v>382.06666666667263</v>
      </c>
      <c r="J26" s="4">
        <f t="shared" si="6"/>
        <v>91.31612492033284</v>
      </c>
    </row>
    <row r="27" spans="1:20" x14ac:dyDescent="0.2">
      <c r="C27">
        <v>400</v>
      </c>
      <c r="I27">
        <f t="shared" si="5"/>
        <v>428.74999999996487</v>
      </c>
      <c r="J27" s="4">
        <f t="shared" si="6"/>
        <v>102.47370936901646</v>
      </c>
    </row>
    <row r="28" spans="1:20" x14ac:dyDescent="0.2">
      <c r="C28">
        <v>500</v>
      </c>
      <c r="I28">
        <f t="shared" si="5"/>
        <v>456.31999999999442</v>
      </c>
      <c r="J28" s="4">
        <f t="shared" si="6"/>
        <v>109.06309751433901</v>
      </c>
    </row>
    <row r="29" spans="1:20" x14ac:dyDescent="0.2">
      <c r="C29">
        <v>600</v>
      </c>
      <c r="I29">
        <f t="shared" si="5"/>
        <v>476.36666666668555</v>
      </c>
      <c r="J29" s="4">
        <f t="shared" si="6"/>
        <v>113.85436583811796</v>
      </c>
    </row>
    <row r="30" spans="1:20" x14ac:dyDescent="0.2">
      <c r="C30">
        <v>700</v>
      </c>
      <c r="I30">
        <f t="shared" si="5"/>
        <v>492.86122448981973</v>
      </c>
      <c r="J30" s="4">
        <f t="shared" si="6"/>
        <v>117.79665977290146</v>
      </c>
    </row>
    <row r="31" spans="1:20" x14ac:dyDescent="0.2">
      <c r="C31">
        <v>800</v>
      </c>
      <c r="I31">
        <f t="shared" si="5"/>
        <v>507.46250000000845</v>
      </c>
      <c r="J31" s="4">
        <f t="shared" si="6"/>
        <v>121.28644837476301</v>
      </c>
    </row>
    <row r="32" spans="1:20" x14ac:dyDescent="0.2">
      <c r="C32">
        <v>900</v>
      </c>
      <c r="I32">
        <f t="shared" si="5"/>
        <v>520.96296296293804</v>
      </c>
      <c r="J32" s="4">
        <f t="shared" si="6"/>
        <v>124.51313646341731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53</v>
      </c>
      <c r="B2" s="9" t="s">
        <v>53</v>
      </c>
      <c r="D2" s="9">
        <v>143.93799999999999</v>
      </c>
      <c r="E2" s="9">
        <v>77.7</v>
      </c>
      <c r="F2" s="9">
        <v>30.56</v>
      </c>
      <c r="G2" s="9">
        <v>-745.2</v>
      </c>
      <c r="H2" s="9">
        <v>-668.1</v>
      </c>
    </row>
    <row r="3" spans="1:22" x14ac:dyDescent="0.2">
      <c r="E3" s="13">
        <f>E2/4.184</f>
        <v>18.570745697896751</v>
      </c>
      <c r="F3" s="13">
        <f>F2</f>
        <v>30.56</v>
      </c>
      <c r="G3" s="14">
        <f>G2/4.184*1000</f>
        <v>-178107.07456978969</v>
      </c>
      <c r="H3" s="14">
        <f>H2/4.184*1000</f>
        <v>-159679.73231357551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173</v>
      </c>
      <c r="E5" s="11">
        <f>H3</f>
        <v>-159679.73231357551</v>
      </c>
      <c r="F5" s="11">
        <f>G3</f>
        <v>-178107.07456978969</v>
      </c>
      <c r="G5" s="10">
        <f>E3</f>
        <v>18.570745697896751</v>
      </c>
      <c r="H5" s="10">
        <f>F3</f>
        <v>30.56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5.9017279276914585E-12</v>
      </c>
    </row>
    <row r="8" spans="1:22" ht="16.5" thickBot="1" x14ac:dyDescent="0.3">
      <c r="A8" s="9">
        <v>1074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6.4329999999999998</v>
      </c>
      <c r="E9" s="17">
        <v>6.2780000000000002E-2</v>
      </c>
      <c r="F9" s="17">
        <v>-2460000</v>
      </c>
      <c r="G9" s="17">
        <v>1337</v>
      </c>
      <c r="H9" s="17"/>
      <c r="I9" s="4">
        <f>D9+E9*C9+F9*C9^-2+G9*C9^-0.5+H9*C9^2</f>
        <v>74.908113741129668</v>
      </c>
      <c r="J9">
        <f>I9/4.184</f>
        <v>17.903468867382806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83.02000000000001</v>
      </c>
      <c r="J10">
        <f>I10/4.184</f>
        <v>19.842256214149142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845.81504940857542</v>
      </c>
      <c r="O12">
        <v>281.93834980285845</v>
      </c>
      <c r="P12">
        <v>8.0946073042340184E+24</v>
      </c>
      <c r="Q12">
        <v>5.0872979766577832E-50</v>
      </c>
    </row>
    <row r="13" spans="1:22" x14ac:dyDescent="0.2">
      <c r="C13">
        <v>298.14999999999998</v>
      </c>
      <c r="D13" s="4">
        <f t="shared" ref="D13:D20" si="0">D$9+E$9*C13+F$9*C13^-2+G$9*C13^-0.5+H$9*C13^2</f>
        <v>74.908113741129668</v>
      </c>
      <c r="E13" s="4">
        <f t="shared" ref="E13:E20" si="1">D13/4.184</f>
        <v>17.903468867382806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1.3932157012997329E-22</v>
      </c>
      <c r="O13">
        <v>3.4830392532493323E-23</v>
      </c>
    </row>
    <row r="14" spans="1:22" ht="13.5" thickBot="1" x14ac:dyDescent="0.25">
      <c r="C14">
        <v>300</v>
      </c>
      <c r="D14" s="4">
        <f t="shared" si="0"/>
        <v>75.125397657319624</v>
      </c>
      <c r="E14" s="4">
        <f t="shared" si="1"/>
        <v>17.955400969722664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845.81504940857542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83.02000000000001</v>
      </c>
      <c r="E15" s="4">
        <f t="shared" si="1"/>
        <v>19.842256214149142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87.775457718344384</v>
      </c>
      <c r="E16" s="4">
        <f t="shared" si="1"/>
        <v>20.978837886793588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91.85046310168515</v>
      </c>
      <c r="E17" s="4">
        <f t="shared" si="1"/>
        <v>21.952787548203908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6.4329999991495574</v>
      </c>
      <c r="N17">
        <v>4.2538108887569299E-10</v>
      </c>
      <c r="O17">
        <v>15122910179.557703</v>
      </c>
      <c r="P17">
        <v>1.1471223974838698E-40</v>
      </c>
      <c r="Q17">
        <v>6.4329999979685075</v>
      </c>
      <c r="R17">
        <v>6.4330000003306074</v>
      </c>
      <c r="S17">
        <v>6.4329999979685075</v>
      </c>
      <c r="T17">
        <v>6.4330000003306074</v>
      </c>
    </row>
    <row r="18" spans="1:20" x14ac:dyDescent="0.2">
      <c r="C18">
        <v>700</v>
      </c>
      <c r="D18" s="4">
        <f t="shared" si="0"/>
        <v>95.892441878068382</v>
      </c>
      <c r="E18" s="4">
        <f t="shared" si="1"/>
        <v>22.918843661106209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6.2780000000347377E-2</v>
      </c>
      <c r="N18">
        <v>1.7479485331870325E-13</v>
      </c>
      <c r="O18">
        <v>359163893034.54309</v>
      </c>
      <c r="P18">
        <v>3.605625106635777E-46</v>
      </c>
      <c r="Q18">
        <v>6.2779999999862071E-2</v>
      </c>
      <c r="R18">
        <v>6.2780000000832684E-2</v>
      </c>
      <c r="S18">
        <v>6.2779999999862071E-2</v>
      </c>
      <c r="T18">
        <v>6.2780000000832684E-2</v>
      </c>
    </row>
    <row r="19" spans="1:20" x14ac:dyDescent="0.2">
      <c r="C19">
        <v>800</v>
      </c>
      <c r="D19" s="4">
        <f t="shared" si="0"/>
        <v>100.08333832232071</v>
      </c>
      <c r="E19" s="4">
        <f t="shared" si="1"/>
        <v>23.92049195084147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-2460000.0000218498</v>
      </c>
      <c r="N19">
        <v>1.104741002439414E-5</v>
      </c>
      <c r="O19">
        <v>-222676626882.66705</v>
      </c>
      <c r="P19">
        <v>2.4403533504605158E-45</v>
      </c>
      <c r="Q19">
        <v>-2460000.0000525224</v>
      </c>
      <c r="R19">
        <v>-2459999.9999911771</v>
      </c>
      <c r="S19">
        <v>-2460000.0000525224</v>
      </c>
      <c r="T19">
        <v>-2459999.9999911771</v>
      </c>
    </row>
    <row r="20" spans="1:20" ht="13.5" thickBot="1" x14ac:dyDescent="0.25">
      <c r="C20">
        <v>900</v>
      </c>
      <c r="D20" s="4">
        <f t="shared" si="0"/>
        <v>104.46462962962963</v>
      </c>
      <c r="E20" s="4">
        <f t="shared" si="1"/>
        <v>24.967645704978398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1337.0000000171099</v>
      </c>
      <c r="N20" s="5">
        <v>8.5600200687445422E-9</v>
      </c>
      <c r="O20" s="5">
        <v>156191222599.92569</v>
      </c>
      <c r="P20" s="5">
        <v>1.0081490675200319E-44</v>
      </c>
      <c r="Q20" s="5">
        <v>1336.9999999933434</v>
      </c>
      <c r="R20" s="5">
        <v>1337.0000000408763</v>
      </c>
      <c r="S20" s="5">
        <v>1336.9999999933434</v>
      </c>
      <c r="T20" s="5">
        <v>1337.0000000408763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6.4329999991495574</v>
      </c>
      <c r="E24">
        <f>M18</f>
        <v>6.2780000000347377E-2</v>
      </c>
      <c r="F24">
        <f>+M19</f>
        <v>-2460000.0000218498</v>
      </c>
      <c r="G24">
        <f>M20</f>
        <v>1337.0000000171099</v>
      </c>
    </row>
    <row r="25" spans="1:20" x14ac:dyDescent="0.2">
      <c r="A25" s="2" t="s">
        <v>149</v>
      </c>
      <c r="C25">
        <v>298.14999999999998</v>
      </c>
      <c r="D25" s="12">
        <f>D24/4.184</f>
        <v>1.5375239003703531</v>
      </c>
      <c r="E25" s="12">
        <f>E24/4.184*1000</f>
        <v>15.004780114805778</v>
      </c>
      <c r="F25" s="12">
        <f>F24/4.184/100000</f>
        <v>-5.8795411090388381</v>
      </c>
      <c r="G25" s="12">
        <f>G24/4.184</f>
        <v>319.55066922015055</v>
      </c>
      <c r="I25">
        <f t="shared" ref="I25:I32" si="5">J25*4.184</f>
        <v>74.908113741127906</v>
      </c>
      <c r="J25" s="4">
        <f t="shared" ref="J25:J32" si="6">$D$25+($E$25*0.001)*C25+($F$25*100000)*C25^-2+$G$25*C25^-0.5+$H$25*C25^2</f>
        <v>17.903468867382387</v>
      </c>
    </row>
    <row r="26" spans="1:20" x14ac:dyDescent="0.2">
      <c r="C26">
        <v>300</v>
      </c>
      <c r="I26">
        <f t="shared" si="5"/>
        <v>75.125397657318459</v>
      </c>
      <c r="J26" s="4">
        <f t="shared" si="6"/>
        <v>17.955400969722383</v>
      </c>
    </row>
    <row r="27" spans="1:20" x14ac:dyDescent="0.2">
      <c r="C27">
        <v>400</v>
      </c>
      <c r="I27">
        <f t="shared" si="5"/>
        <v>83.020000000007443</v>
      </c>
      <c r="J27" s="4">
        <f t="shared" si="6"/>
        <v>19.842256214150918</v>
      </c>
    </row>
    <row r="28" spans="1:20" x14ac:dyDescent="0.2">
      <c r="C28">
        <v>500</v>
      </c>
      <c r="I28">
        <f t="shared" si="5"/>
        <v>87.775457718345407</v>
      </c>
      <c r="J28" s="4">
        <f t="shared" si="6"/>
        <v>20.978837886793833</v>
      </c>
    </row>
    <row r="29" spans="1:20" x14ac:dyDescent="0.2">
      <c r="C29">
        <v>600</v>
      </c>
      <c r="I29">
        <f t="shared" si="5"/>
        <v>91.850463101680958</v>
      </c>
      <c r="J29" s="4">
        <f t="shared" si="6"/>
        <v>21.952787548202906</v>
      </c>
    </row>
    <row r="30" spans="1:20" x14ac:dyDescent="0.2">
      <c r="C30">
        <v>700</v>
      </c>
      <c r="I30">
        <f t="shared" si="5"/>
        <v>95.89244187806321</v>
      </c>
      <c r="J30" s="4">
        <f t="shared" si="6"/>
        <v>22.918843661104972</v>
      </c>
    </row>
    <row r="31" spans="1:20" x14ac:dyDescent="0.2">
      <c r="C31">
        <v>800</v>
      </c>
      <c r="I31">
        <f t="shared" si="5"/>
        <v>100.08333832231895</v>
      </c>
      <c r="J31" s="4">
        <f t="shared" si="6"/>
        <v>23.920491950841047</v>
      </c>
    </row>
    <row r="32" spans="1:20" x14ac:dyDescent="0.2">
      <c r="C32">
        <v>900</v>
      </c>
      <c r="I32">
        <f t="shared" si="5"/>
        <v>104.46462962963518</v>
      </c>
      <c r="J32" s="4">
        <f t="shared" si="6"/>
        <v>24.967645704979727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32"/>
  <sheetViews>
    <sheetView workbookViewId="0">
      <selection activeCell="I1" sqref="I1:I2"/>
    </sheetView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I1" s="3" t="s">
        <v>187</v>
      </c>
      <c r="L1" t="s">
        <v>118</v>
      </c>
    </row>
    <row r="2" spans="1:22" ht="13.5" thickBot="1" x14ac:dyDescent="0.25">
      <c r="A2" s="9" t="s">
        <v>54</v>
      </c>
      <c r="B2" s="9" t="s">
        <v>54</v>
      </c>
      <c r="D2" s="9">
        <v>223.19900000000001</v>
      </c>
      <c r="E2" s="9">
        <v>66.5</v>
      </c>
      <c r="F2" s="9">
        <v>23.91</v>
      </c>
      <c r="G2" s="9">
        <v>-219</v>
      </c>
      <c r="H2" s="9">
        <v>-188.9</v>
      </c>
      <c r="I2" s="9">
        <f>D2/F2</f>
        <v>9.3349644500209124</v>
      </c>
    </row>
    <row r="3" spans="1:22" x14ac:dyDescent="0.2">
      <c r="E3" s="13">
        <f>E2/4.184</f>
        <v>15.893881453154876</v>
      </c>
      <c r="F3" s="13">
        <f>F2</f>
        <v>23.91</v>
      </c>
      <c r="G3" s="14">
        <f>G2/4.184*1000</f>
        <v>-52342.256214149136</v>
      </c>
      <c r="H3" s="14">
        <f>H2/4.184*1000</f>
        <v>-45148.183556405354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174</v>
      </c>
      <c r="E5" s="11">
        <f>H3</f>
        <v>-45148.183556405354</v>
      </c>
      <c r="F5" s="11">
        <f>G3</f>
        <v>-52342.256214149136</v>
      </c>
      <c r="G5" s="10">
        <f>E3</f>
        <v>15.893881453154876</v>
      </c>
      <c r="H5" s="10">
        <f>F3</f>
        <v>23.91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5.4612501411852595E-13</v>
      </c>
    </row>
    <row r="8" spans="1:22" ht="16.5" thickBot="1" x14ac:dyDescent="0.3">
      <c r="A8" s="9">
        <v>1000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51.02</v>
      </c>
      <c r="E9" s="17">
        <v>1.027E-2</v>
      </c>
      <c r="F9" s="17">
        <v>-738700</v>
      </c>
      <c r="G9" s="17"/>
      <c r="H9" s="17"/>
      <c r="I9" s="4">
        <f>D9+E9*C9+F9*C9^-2+G9*C9^-0.5+H9*C9^2</f>
        <v>45.772049333478087</v>
      </c>
      <c r="J9">
        <f>I9/4.184</f>
        <v>10.939782345477553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50.511125</v>
      </c>
      <c r="J10">
        <f>I10/4.184</f>
        <v>12.07244861376673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193.33067131938969</v>
      </c>
      <c r="O12">
        <v>64.443557106463231</v>
      </c>
      <c r="P12">
        <v>2.1607044500330697E+26</v>
      </c>
      <c r="Q12">
        <v>7.1398323218129915E-53</v>
      </c>
    </row>
    <row r="13" spans="1:22" x14ac:dyDescent="0.2">
      <c r="C13">
        <v>298.14999999999998</v>
      </c>
      <c r="D13" s="4">
        <f t="shared" ref="D13:D20" si="0">D$9+E$9*C13+F$9*C13^-2+G$9*C13^-0.5+H$9*C13^2</f>
        <v>45.772049333478087</v>
      </c>
      <c r="E13" s="4">
        <f t="shared" ref="E13:E20" si="1">D13/4.184</f>
        <v>10.939782345477553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1.1930101241838406E-24</v>
      </c>
      <c r="O13">
        <v>2.9825253104596014E-25</v>
      </c>
    </row>
    <row r="14" spans="1:22" ht="13.5" thickBot="1" x14ac:dyDescent="0.25">
      <c r="C14">
        <v>300</v>
      </c>
      <c r="D14" s="4">
        <f t="shared" si="0"/>
        <v>45.893222222222228</v>
      </c>
      <c r="E14" s="4">
        <f t="shared" si="1"/>
        <v>10.968743360951775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193.33067131938969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50.511125</v>
      </c>
      <c r="E15" s="4">
        <f t="shared" si="1"/>
        <v>12.07244861376673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53.200200000000002</v>
      </c>
      <c r="E16" s="4">
        <f t="shared" si="1"/>
        <v>12.715152963671128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55.130055555555558</v>
      </c>
      <c r="E17" s="4">
        <f t="shared" si="1"/>
        <v>13.17639951136605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51.019999999928082</v>
      </c>
      <c r="N17">
        <v>3.936326038988779E-11</v>
      </c>
      <c r="O17">
        <v>1296132472122.0208</v>
      </c>
      <c r="P17">
        <v>2.1259531303495278E-48</v>
      </c>
      <c r="Q17">
        <v>51.019999999818793</v>
      </c>
      <c r="R17">
        <v>51.020000000037371</v>
      </c>
      <c r="S17">
        <v>51.019999999818793</v>
      </c>
      <c r="T17">
        <v>51.020000000037371</v>
      </c>
    </row>
    <row r="18" spans="1:20" x14ac:dyDescent="0.2">
      <c r="C18">
        <v>700</v>
      </c>
      <c r="D18" s="4">
        <f t="shared" si="0"/>
        <v>56.701448979591838</v>
      </c>
      <c r="E18" s="4">
        <f t="shared" si="1"/>
        <v>13.551971553439731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1.0270000000030605E-2</v>
      </c>
      <c r="N18">
        <v>1.6174897065080887E-14</v>
      </c>
      <c r="O18">
        <v>634934488838.38367</v>
      </c>
      <c r="P18">
        <v>3.6917780063116032E-47</v>
      </c>
      <c r="Q18">
        <v>1.0269999999985697E-2</v>
      </c>
      <c r="R18">
        <v>1.0270000000075514E-2</v>
      </c>
      <c r="S18">
        <v>1.0269999999985697E-2</v>
      </c>
      <c r="T18">
        <v>1.0270000000075514E-2</v>
      </c>
    </row>
    <row r="19" spans="1:20" x14ac:dyDescent="0.2">
      <c r="C19">
        <v>800</v>
      </c>
      <c r="D19" s="4">
        <f t="shared" si="0"/>
        <v>58.081781250000006</v>
      </c>
      <c r="E19" s="4">
        <f t="shared" si="1"/>
        <v>13.881878883843212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-738700.00000170467</v>
      </c>
      <c r="N19">
        <v>1.0222882229519159E-6</v>
      </c>
      <c r="O19">
        <v>-722594649353.06213</v>
      </c>
      <c r="P19">
        <v>2.2007579773706499E-47</v>
      </c>
      <c r="Q19">
        <v>-738700.00000454299</v>
      </c>
      <c r="R19">
        <v>-738699.99999886635</v>
      </c>
      <c r="S19">
        <v>-738700.00000454299</v>
      </c>
      <c r="T19">
        <v>-738699.99999886635</v>
      </c>
    </row>
    <row r="20" spans="1:20" ht="13.5" thickBot="1" x14ac:dyDescent="0.25">
      <c r="C20">
        <v>900</v>
      </c>
      <c r="D20" s="4">
        <f t="shared" si="0"/>
        <v>59.351024691358027</v>
      </c>
      <c r="E20" s="4">
        <f t="shared" si="1"/>
        <v>14.185235346882893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1.4153225224295658E-9</v>
      </c>
      <c r="N20" s="5">
        <v>7.92113960212091E-10</v>
      </c>
      <c r="O20" s="5">
        <v>1.7867662906112762</v>
      </c>
      <c r="P20" s="5">
        <v>0.14850888657872569</v>
      </c>
      <c r="Q20" s="5">
        <v>-7.8394296036394069E-10</v>
      </c>
      <c r="R20" s="5">
        <v>3.6145880052230721E-9</v>
      </c>
      <c r="S20" s="5">
        <v>-7.8394296036394069E-10</v>
      </c>
      <c r="T20" s="5">
        <v>3.6145880052230721E-9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51.019999999928082</v>
      </c>
      <c r="E24">
        <f>M18</f>
        <v>1.0270000000030605E-2</v>
      </c>
      <c r="F24">
        <f>+M19</f>
        <v>-738700.00000170467</v>
      </c>
      <c r="G24">
        <f>M20</f>
        <v>1.4153225224295658E-9</v>
      </c>
    </row>
    <row r="25" spans="1:20" x14ac:dyDescent="0.2">
      <c r="A25" s="2" t="s">
        <v>149</v>
      </c>
      <c r="C25">
        <v>298.14999999999998</v>
      </c>
      <c r="D25" s="12">
        <f>D24/4.184</f>
        <v>12.194072657726597</v>
      </c>
      <c r="E25" s="12">
        <f>E24/4.184*1000</f>
        <v>2.4545889101411578</v>
      </c>
      <c r="F25" s="12">
        <f>F24/4.184/100000</f>
        <v>-1.7655353728530228</v>
      </c>
      <c r="G25" s="12">
        <f>G24/4.184</f>
        <v>3.3827020134549852E-10</v>
      </c>
      <c r="I25">
        <f t="shared" ref="I25:I32" si="5">J25*4.184</f>
        <v>45.772049333478087</v>
      </c>
      <c r="J25" s="4">
        <f t="shared" ref="J25:J32" si="6">$D$25+($E$25*0.001)*C25+($F$25*100000)*C25^-2+$G$25*C25^-0.5+$H$25*C25^2</f>
        <v>10.939782345477553</v>
      </c>
    </row>
    <row r="26" spans="1:20" x14ac:dyDescent="0.2">
      <c r="C26">
        <v>300</v>
      </c>
      <c r="I26">
        <f t="shared" si="5"/>
        <v>45.893222222222249</v>
      </c>
      <c r="J26" s="4">
        <f t="shared" si="6"/>
        <v>10.96874336095178</v>
      </c>
    </row>
    <row r="27" spans="1:20" x14ac:dyDescent="0.2">
      <c r="C27">
        <v>400</v>
      </c>
      <c r="I27">
        <f t="shared" si="5"/>
        <v>50.511125000000433</v>
      </c>
      <c r="J27" s="4">
        <f t="shared" si="6"/>
        <v>12.072448613766834</v>
      </c>
    </row>
    <row r="28" spans="1:20" x14ac:dyDescent="0.2">
      <c r="C28">
        <v>500</v>
      </c>
      <c r="I28">
        <f t="shared" si="5"/>
        <v>53.20019999999986</v>
      </c>
      <c r="J28" s="4">
        <f t="shared" si="6"/>
        <v>12.715152963671095</v>
      </c>
    </row>
    <row r="29" spans="1:20" x14ac:dyDescent="0.2">
      <c r="C29">
        <v>600</v>
      </c>
      <c r="I29">
        <f t="shared" si="5"/>
        <v>55.130055555555039</v>
      </c>
      <c r="J29" s="4">
        <f t="shared" si="6"/>
        <v>13.176399511365927</v>
      </c>
    </row>
    <row r="30" spans="1:20" x14ac:dyDescent="0.2">
      <c r="C30">
        <v>700</v>
      </c>
      <c r="I30">
        <f t="shared" si="5"/>
        <v>56.701448979591362</v>
      </c>
      <c r="J30" s="4">
        <f t="shared" si="6"/>
        <v>13.551971553439618</v>
      </c>
    </row>
    <row r="31" spans="1:20" x14ac:dyDescent="0.2">
      <c r="C31">
        <v>800</v>
      </c>
      <c r="I31">
        <f t="shared" si="5"/>
        <v>58.081781249999942</v>
      </c>
      <c r="J31" s="4">
        <f t="shared" si="6"/>
        <v>13.881878883843198</v>
      </c>
    </row>
    <row r="32" spans="1:20" x14ac:dyDescent="0.2">
      <c r="C32">
        <v>900</v>
      </c>
      <c r="I32">
        <f t="shared" si="5"/>
        <v>59.351024691358724</v>
      </c>
      <c r="J32" s="4">
        <f t="shared" si="6"/>
        <v>14.18523534688306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2"/>
  <sheetViews>
    <sheetView tabSelected="1" workbookViewId="0"/>
  </sheetViews>
  <sheetFormatPr defaultRowHeight="12.75" x14ac:dyDescent="0.2"/>
  <cols>
    <col min="1" max="1" width="16.85546875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27</v>
      </c>
      <c r="B2" s="9" t="s">
        <v>24</v>
      </c>
      <c r="D2" s="9">
        <v>46.006</v>
      </c>
      <c r="E2" s="9">
        <v>240.1</v>
      </c>
      <c r="F2" s="9">
        <v>0</v>
      </c>
      <c r="G2" s="9">
        <v>33.1</v>
      </c>
      <c r="H2" s="9">
        <v>51.2</v>
      </c>
    </row>
    <row r="3" spans="1:22" x14ac:dyDescent="0.2">
      <c r="E3" s="13">
        <f>E2/4.184</f>
        <v>57.385277246653914</v>
      </c>
      <c r="F3" s="13">
        <f>F2</f>
        <v>0</v>
      </c>
      <c r="G3" s="14">
        <f>G2/4.184*1000</f>
        <v>7911.089866156788</v>
      </c>
      <c r="H3" s="14">
        <f>H2/4.184*1000</f>
        <v>12237.093690248566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0.99999993853555857</v>
      </c>
    </row>
    <row r="5" spans="1:22" x14ac:dyDescent="0.2">
      <c r="A5" s="9" t="s">
        <v>31</v>
      </c>
      <c r="E5" s="11">
        <f>H3</f>
        <v>12237.093690248566</v>
      </c>
      <c r="F5" s="11">
        <f>G3</f>
        <v>7911.089866156788</v>
      </c>
      <c r="G5" s="10">
        <f>E3</f>
        <v>57.385277246653914</v>
      </c>
      <c r="H5" s="10">
        <f>F3</f>
        <v>0</v>
      </c>
      <c r="L5" t="s">
        <v>121</v>
      </c>
      <c r="M5">
        <v>0.99999987707112103</v>
      </c>
    </row>
    <row r="6" spans="1:22" x14ac:dyDescent="0.2">
      <c r="L6" t="s">
        <v>122</v>
      </c>
      <c r="M6">
        <v>0.99999978487446173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2.5108101001979472E-3</v>
      </c>
    </row>
    <row r="8" spans="1:22" ht="16.5" thickBot="1" x14ac:dyDescent="0.3">
      <c r="A8" s="9">
        <v>2500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101.8</v>
      </c>
      <c r="E9" s="17">
        <v>-1.1209999999999999E-2</v>
      </c>
      <c r="F9" s="17">
        <v>1218000</v>
      </c>
      <c r="G9" s="17">
        <v>-1300</v>
      </c>
      <c r="H9" s="17">
        <v>1.4610000000000001E-6</v>
      </c>
      <c r="I9" s="4">
        <f>D9+E9*C9+F9*C9^-2+G9*C9^-0.5+H9*C9^2</f>
        <v>37.001380874725015</v>
      </c>
      <c r="J9">
        <f>I9/4.184</f>
        <v>8.8435422740738563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40.162259999999996</v>
      </c>
      <c r="J10">
        <f>I10/4.184</f>
        <v>9.5990105162523882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205.13215895139112</v>
      </c>
      <c r="O12">
        <v>68.377386317130373</v>
      </c>
      <c r="P12">
        <v>10846378.66041675</v>
      </c>
      <c r="Q12">
        <v>2.8334078740793214E-14</v>
      </c>
    </row>
    <row r="13" spans="1:22" x14ac:dyDescent="0.2">
      <c r="C13">
        <v>298.14999999999998</v>
      </c>
      <c r="D13" s="4">
        <f t="shared" ref="D13:D20" si="0">D$9+E$9*C13+F$9*C13^-2+G$9*C13^-0.5+H$9*C13^2</f>
        <v>37.001380874725015</v>
      </c>
      <c r="E13" s="4">
        <f t="shared" ref="E13:E20" si="1">D13/4.184</f>
        <v>8.8435422740738563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2.5216669437024105E-5</v>
      </c>
      <c r="O13">
        <v>6.3041673592560263E-6</v>
      </c>
    </row>
    <row r="14" spans="1:22" ht="13.5" thickBot="1" x14ac:dyDescent="0.25">
      <c r="C14">
        <v>300</v>
      </c>
      <c r="D14" s="4">
        <f t="shared" si="0"/>
        <v>37.04628833868199</v>
      </c>
      <c r="E14" s="4">
        <f t="shared" si="1"/>
        <v>8.8542754155549677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205.13218416806055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40.162259999999996</v>
      </c>
      <c r="E15" s="4">
        <f t="shared" si="1"/>
        <v>9.5990105162523882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43.294482585005461</v>
      </c>
      <c r="E16" s="4">
        <f t="shared" si="1"/>
        <v>10.347629680928646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45.911015573031143</v>
      </c>
      <c r="E17" s="4">
        <f t="shared" si="1"/>
        <v>10.972996073860216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97.707567701147198</v>
      </c>
      <c r="N17">
        <v>0.2229977269477329</v>
      </c>
      <c r="O17">
        <v>438.15499394775577</v>
      </c>
      <c r="P17">
        <v>1.6278901869844319E-10</v>
      </c>
      <c r="Q17">
        <v>97.088425471301576</v>
      </c>
      <c r="R17">
        <v>98.32670993099282</v>
      </c>
      <c r="S17">
        <v>97.088425471301576</v>
      </c>
      <c r="T17">
        <v>98.32670993099282</v>
      </c>
    </row>
    <row r="18" spans="1:20" x14ac:dyDescent="0.2">
      <c r="C18">
        <v>700</v>
      </c>
      <c r="D18" s="4">
        <f t="shared" si="0"/>
        <v>48.019222794514747</v>
      </c>
      <c r="E18" s="4">
        <f t="shared" si="1"/>
        <v>11.47686969276165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-7.694640749037248E-3</v>
      </c>
      <c r="N18">
        <v>9.4433881284310294E-5</v>
      </c>
      <c r="O18">
        <v>-81.481780102536916</v>
      </c>
      <c r="P18">
        <v>1.359794427501414E-7</v>
      </c>
      <c r="Q18">
        <v>-7.9568317795541132E-3</v>
      </c>
      <c r="R18">
        <v>-7.4324497185203828E-3</v>
      </c>
      <c r="S18">
        <v>-7.9568317795541132E-3</v>
      </c>
      <c r="T18">
        <v>-7.4324497185203828E-3</v>
      </c>
    </row>
    <row r="19" spans="1:20" x14ac:dyDescent="0.2">
      <c r="C19">
        <v>800</v>
      </c>
      <c r="D19" s="4">
        <f t="shared" si="0"/>
        <v>49.708224222874406</v>
      </c>
      <c r="E19" s="4">
        <f t="shared" si="1"/>
        <v>11.880550722484323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1165400.3799202153</v>
      </c>
      <c r="N19">
        <v>5540.587786979786</v>
      </c>
      <c r="O19">
        <v>210.33876273179374</v>
      </c>
      <c r="P19">
        <v>3.0648452545716055E-9</v>
      </c>
      <c r="Q19">
        <v>1150017.2102169201</v>
      </c>
      <c r="R19">
        <v>1180783.5496235106</v>
      </c>
      <c r="S19">
        <v>1150017.2102169201</v>
      </c>
      <c r="T19">
        <v>1180783.5496235106</v>
      </c>
    </row>
    <row r="20" spans="1:20" ht="13.5" thickBot="1" x14ac:dyDescent="0.25">
      <c r="C20">
        <v>844</v>
      </c>
      <c r="D20" s="4">
        <f t="shared" si="0"/>
        <v>50.341504746257137</v>
      </c>
      <c r="E20" s="4">
        <f t="shared" si="1"/>
        <v>12.031908400157059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-1234.9817751175922</v>
      </c>
      <c r="N20" s="5">
        <v>4.4277504591784238</v>
      </c>
      <c r="O20" s="5">
        <v>-278.918558420012</v>
      </c>
      <c r="P20" s="5">
        <v>9.9129835824828004E-10</v>
      </c>
      <c r="Q20" s="5">
        <v>-1247.2752066696466</v>
      </c>
      <c r="R20" s="5">
        <v>-1222.6883435655377</v>
      </c>
      <c r="S20" s="5">
        <v>-1247.2752066696466</v>
      </c>
      <c r="T20" s="5">
        <v>-1222.6883435655377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97.707567701147198</v>
      </c>
      <c r="E24">
        <f>M18</f>
        <v>-7.694640749037248E-3</v>
      </c>
      <c r="F24">
        <f>+M19</f>
        <v>1165400.3799202153</v>
      </c>
      <c r="G24">
        <f>M20</f>
        <v>-1234.9817751175922</v>
      </c>
    </row>
    <row r="25" spans="1:20" x14ac:dyDescent="0.2">
      <c r="A25" s="2" t="s">
        <v>149</v>
      </c>
      <c r="C25">
        <v>298.14999999999998</v>
      </c>
      <c r="D25" s="12">
        <f>D24/4.184</f>
        <v>23.352669144633651</v>
      </c>
      <c r="E25" s="12">
        <f>E24/4.184*1000</f>
        <v>-1.8390632765385393</v>
      </c>
      <c r="F25" s="12">
        <f>F24/4.184/100000</f>
        <v>2.7853737569794821</v>
      </c>
      <c r="G25" s="12">
        <f>G24/4.184</f>
        <v>-295.16772827858318</v>
      </c>
      <c r="I25">
        <f t="shared" ref="I25:I32" si="5">J25*4.184</f>
        <v>37.000921177247875</v>
      </c>
      <c r="J25" s="4">
        <f t="shared" ref="J25:J32" si="6">$D$25+($E$25*0.001)*C25+($F$25*100000)*C25^-2+$G$25*C25^-0.5+$H$25*C25^2</f>
        <v>8.8434324037399321</v>
      </c>
    </row>
    <row r="26" spans="1:20" x14ac:dyDescent="0.2">
      <c r="C26">
        <v>300</v>
      </c>
      <c r="I26">
        <f t="shared" si="5"/>
        <v>37.046362555818284</v>
      </c>
      <c r="J26" s="4">
        <f t="shared" si="6"/>
        <v>8.854293153876263</v>
      </c>
    </row>
    <row r="27" spans="1:20" x14ac:dyDescent="0.2">
      <c r="C27">
        <v>400</v>
      </c>
      <c r="I27">
        <f t="shared" si="5"/>
        <v>40.164375020154047</v>
      </c>
      <c r="J27" s="4">
        <f t="shared" si="6"/>
        <v>9.5995160182012533</v>
      </c>
    </row>
    <row r="28" spans="1:20" x14ac:dyDescent="0.2">
      <c r="C28">
        <v>500</v>
      </c>
      <c r="I28">
        <f t="shared" si="5"/>
        <v>43.291784843583557</v>
      </c>
      <c r="J28" s="4">
        <f t="shared" si="6"/>
        <v>10.346984905254196</v>
      </c>
    </row>
    <row r="29" spans="1:20" x14ac:dyDescent="0.2">
      <c r="C29">
        <v>600</v>
      </c>
      <c r="I29">
        <f t="shared" si="5"/>
        <v>45.910086684702613</v>
      </c>
      <c r="J29" s="4">
        <f t="shared" si="6"/>
        <v>10.972774064221465</v>
      </c>
    </row>
    <row r="30" spans="1:20" x14ac:dyDescent="0.2">
      <c r="C30">
        <v>700</v>
      </c>
      <c r="I30">
        <f t="shared" si="5"/>
        <v>48.02176371827521</v>
      </c>
      <c r="J30" s="4">
        <f t="shared" si="6"/>
        <v>11.477476988115489</v>
      </c>
    </row>
    <row r="31" spans="1:20" x14ac:dyDescent="0.2">
      <c r="C31">
        <v>800</v>
      </c>
      <c r="I31">
        <f t="shared" si="5"/>
        <v>49.709593804170289</v>
      </c>
      <c r="J31" s="4">
        <f t="shared" si="6"/>
        <v>11.880878060270145</v>
      </c>
    </row>
    <row r="32" spans="1:20" x14ac:dyDescent="0.2">
      <c r="C32">
        <v>844</v>
      </c>
      <c r="I32">
        <f t="shared" si="5"/>
        <v>50.339491331137914</v>
      </c>
      <c r="J32" s="4">
        <f t="shared" si="6"/>
        <v>12.031427182394339</v>
      </c>
    </row>
  </sheetData>
  <phoneticPr fontId="0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57</v>
      </c>
      <c r="B2" s="9" t="s">
        <v>57</v>
      </c>
      <c r="D2" s="9">
        <v>223.83699999999999</v>
      </c>
      <c r="E2" s="9">
        <v>146</v>
      </c>
      <c r="F2" s="9">
        <v>44.01</v>
      </c>
      <c r="G2" s="9">
        <v>-1445.5</v>
      </c>
      <c r="H2" s="9">
        <v>-1344.5</v>
      </c>
    </row>
    <row r="3" spans="1:22" x14ac:dyDescent="0.2">
      <c r="E3" s="13">
        <f>E2/4.184</f>
        <v>34.894837476099426</v>
      </c>
      <c r="F3" s="13">
        <f>F2</f>
        <v>44.01</v>
      </c>
      <c r="G3" s="14">
        <f>G2/4.184*1000</f>
        <v>-345482.79158699809</v>
      </c>
      <c r="H3" s="14">
        <f>H2/4.184*1000</f>
        <v>-321343.21223709366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0.99999928677587802</v>
      </c>
    </row>
    <row r="5" spans="1:22" x14ac:dyDescent="0.2">
      <c r="A5" s="9" t="s">
        <v>175</v>
      </c>
      <c r="E5" s="11">
        <f>H3</f>
        <v>-321343.21223709366</v>
      </c>
      <c r="F5" s="11">
        <f>G3</f>
        <v>-345482.79158699809</v>
      </c>
      <c r="G5" s="10">
        <f>E3</f>
        <v>34.894837476099426</v>
      </c>
      <c r="H5" s="10">
        <f>F3</f>
        <v>44.01</v>
      </c>
      <c r="L5" t="s">
        <v>121</v>
      </c>
      <c r="M5">
        <v>0.99999857355226474</v>
      </c>
    </row>
    <row r="6" spans="1:22" x14ac:dyDescent="0.2">
      <c r="L6" t="s">
        <v>122</v>
      </c>
      <c r="M6">
        <v>0.99999750371646323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2.9630452565759038E-2</v>
      </c>
    </row>
    <row r="8" spans="1:22" ht="16.5" thickBot="1" x14ac:dyDescent="0.3">
      <c r="A8" s="9">
        <v>1800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301.8</v>
      </c>
      <c r="E9" s="17">
        <v>-4.1570000000000003E-2</v>
      </c>
      <c r="F9" s="17">
        <v>487700</v>
      </c>
      <c r="G9" s="17">
        <v>-2803</v>
      </c>
      <c r="H9" s="17">
        <v>1.147E-5</v>
      </c>
      <c r="I9" s="4">
        <f>D9+E9*C9+F9*C9^-2+G9*C9^-0.5+H9*C9^2</f>
        <v>133.57927729480423</v>
      </c>
      <c r="J9">
        <f>I9/4.184</f>
        <v>31.926213502582272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149.90532500000003</v>
      </c>
      <c r="J10">
        <f>I10/4.184</f>
        <v>35.828232552581269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2461.9548133438211</v>
      </c>
      <c r="O12">
        <v>820.65160444794037</v>
      </c>
      <c r="P12">
        <v>934721.54538161971</v>
      </c>
      <c r="Q12">
        <v>3.8151603255954673E-12</v>
      </c>
    </row>
    <row r="13" spans="1:22" x14ac:dyDescent="0.2">
      <c r="C13">
        <v>298.14999999999998</v>
      </c>
      <c r="D13" s="4">
        <f t="shared" ref="D13:D20" si="0">D$9+E$9*C13+F$9*C13^-2+G$9*C13^-0.5+H$9*C13^2</f>
        <v>133.57927729480423</v>
      </c>
      <c r="E13" s="4">
        <f t="shared" ref="E13:E20" si="1">D13/4.184</f>
        <v>31.926213502582272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3.5118548770067867E-3</v>
      </c>
      <c r="O13">
        <v>8.7796371925169666E-4</v>
      </c>
    </row>
    <row r="14" spans="1:22" ht="13.5" thickBot="1" x14ac:dyDescent="0.25">
      <c r="C14">
        <v>300</v>
      </c>
      <c r="D14" s="4">
        <f t="shared" si="0"/>
        <v>133.9489084350368</v>
      </c>
      <c r="E14" s="4">
        <f t="shared" si="1"/>
        <v>32.014557465352965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2461.9583251986983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149.90532500000003</v>
      </c>
      <c r="E15" s="4">
        <f t="shared" si="1"/>
        <v>35.828232552581269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160.47932918136178</v>
      </c>
      <c r="E16" s="4">
        <f t="shared" si="1"/>
        <v>38.355480205870407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167.90992640520142</v>
      </c>
      <c r="E17" s="4">
        <f t="shared" si="1"/>
        <v>40.131435565296705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267.1587865008907</v>
      </c>
      <c r="N17">
        <v>2.1356854010775228</v>
      </c>
      <c r="O17">
        <v>125.09276242938235</v>
      </c>
      <c r="P17">
        <v>2.4492748106484114E-8</v>
      </c>
      <c r="Q17">
        <v>261.22916094115664</v>
      </c>
      <c r="R17">
        <v>273.08841206062476</v>
      </c>
      <c r="S17">
        <v>261.22916094115664</v>
      </c>
      <c r="T17">
        <v>273.08841206062476</v>
      </c>
    </row>
    <row r="18" spans="1:20" x14ac:dyDescent="0.2">
      <c r="C18">
        <v>700</v>
      </c>
      <c r="D18" s="4">
        <f t="shared" si="0"/>
        <v>173.37316433796263</v>
      </c>
      <c r="E18" s="4">
        <f t="shared" si="1"/>
        <v>41.437180769111528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-1.283247011855207E-2</v>
      </c>
      <c r="N18">
        <v>8.7758206976928195E-4</v>
      </c>
      <c r="O18">
        <v>-14.62252997252525</v>
      </c>
      <c r="P18">
        <v>1.2724483711638217E-4</v>
      </c>
      <c r="Q18">
        <v>-1.5269033607276963E-2</v>
      </c>
      <c r="R18">
        <v>-1.0395906629827176E-2</v>
      </c>
      <c r="S18">
        <v>-1.5269033607276963E-2</v>
      </c>
      <c r="T18">
        <v>-1.0395906629827176E-2</v>
      </c>
    </row>
    <row r="19" spans="1:20" x14ac:dyDescent="0.2">
      <c r="C19">
        <v>800</v>
      </c>
      <c r="D19" s="4">
        <f t="shared" si="0"/>
        <v>177.54581586670537</v>
      </c>
      <c r="E19" s="4">
        <f t="shared" si="1"/>
        <v>42.434468419384643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19133.204763020472</v>
      </c>
      <c r="N19">
        <v>55465.071028841019</v>
      </c>
      <c r="O19">
        <v>0.34495952872883706</v>
      </c>
      <c r="P19">
        <v>0.74750012587319581</v>
      </c>
      <c r="Q19">
        <v>-134862.83916702084</v>
      </c>
      <c r="R19">
        <v>173129.24869306179</v>
      </c>
      <c r="S19">
        <v>-134862.83916702084</v>
      </c>
      <c r="T19">
        <v>173129.24869306179</v>
      </c>
    </row>
    <row r="20" spans="1:20" ht="13.5" thickBot="1" x14ac:dyDescent="0.25">
      <c r="C20">
        <v>900</v>
      </c>
      <c r="D20" s="4">
        <f t="shared" si="0"/>
        <v>180.8464654320988</v>
      </c>
      <c r="E20" s="4">
        <f t="shared" si="1"/>
        <v>43.223342598493971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-2244.2655398403681</v>
      </c>
      <c r="N20" s="5">
        <v>42.97678098964726</v>
      </c>
      <c r="O20" s="5">
        <v>-52.220419681525065</v>
      </c>
      <c r="P20" s="5">
        <v>8.0487574283322123E-7</v>
      </c>
      <c r="Q20" s="5">
        <v>-2363.5884602024839</v>
      </c>
      <c r="R20" s="5">
        <v>-2124.9426194782523</v>
      </c>
      <c r="S20" s="5">
        <v>-2363.5884602024839</v>
      </c>
      <c r="T20" s="5">
        <v>-2124.9426194782523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267.1587865008907</v>
      </c>
      <c r="E24">
        <f>M18</f>
        <v>-1.283247011855207E-2</v>
      </c>
      <c r="F24">
        <f>+M19</f>
        <v>19133.204763020472</v>
      </c>
      <c r="G24">
        <f>M20</f>
        <v>-2244.2655398403681</v>
      </c>
    </row>
    <row r="25" spans="1:20" x14ac:dyDescent="0.2">
      <c r="A25" s="2" t="s">
        <v>149</v>
      </c>
      <c r="C25">
        <v>298.14999999999998</v>
      </c>
      <c r="D25" s="12">
        <f>D24/4.184</f>
        <v>63.852482433291271</v>
      </c>
      <c r="E25" s="12">
        <f>E24/4.184*1000</f>
        <v>-3.0670339671491562</v>
      </c>
      <c r="F25" s="12">
        <f>F24/4.184/100000</f>
        <v>4.5729456890584295E-2</v>
      </c>
      <c r="G25" s="12">
        <f>G24/4.184</f>
        <v>-536.39233743794648</v>
      </c>
      <c r="I25">
        <f t="shared" ref="I25:I32" si="5">J25*4.184</f>
        <v>133.57391852507598</v>
      </c>
      <c r="J25" s="4">
        <f t="shared" ref="J25:J32" si="6">$D$25+($E$25*0.001)*C25+($F$25*100000)*C25^-2+$G$25*C25^-0.5+$H$25*C25^2</f>
        <v>31.92493272587858</v>
      </c>
    </row>
    <row r="26" spans="1:20" x14ac:dyDescent="0.2">
      <c r="C26">
        <v>300</v>
      </c>
      <c r="I26">
        <f t="shared" si="5"/>
        <v>133.94890527337489</v>
      </c>
      <c r="J26" s="4">
        <f t="shared" si="6"/>
        <v>32.014556709697629</v>
      </c>
    </row>
    <row r="27" spans="1:20" x14ac:dyDescent="0.2">
      <c r="C27">
        <v>400</v>
      </c>
      <c r="I27">
        <f t="shared" si="5"/>
        <v>149.93210399122032</v>
      </c>
      <c r="J27" s="4">
        <f t="shared" si="6"/>
        <v>35.834632885090898</v>
      </c>
    </row>
    <row r="28" spans="1:20" x14ac:dyDescent="0.2">
      <c r="C28">
        <v>500</v>
      </c>
      <c r="I28">
        <f t="shared" si="5"/>
        <v>160.45247812780025</v>
      </c>
      <c r="J28" s="4">
        <f t="shared" si="6"/>
        <v>38.349062650047856</v>
      </c>
    </row>
    <row r="29" spans="1:20" x14ac:dyDescent="0.2">
      <c r="C29">
        <v>600</v>
      </c>
      <c r="I29">
        <f t="shared" si="5"/>
        <v>167.89069522208891</v>
      </c>
      <c r="J29" s="4">
        <f t="shared" si="6"/>
        <v>40.126839202220104</v>
      </c>
    </row>
    <row r="30" spans="1:20" x14ac:dyDescent="0.2">
      <c r="C30">
        <v>700</v>
      </c>
      <c r="I30">
        <f t="shared" si="5"/>
        <v>173.3898405687101</v>
      </c>
      <c r="J30" s="4">
        <f t="shared" si="6"/>
        <v>41.441166483917328</v>
      </c>
    </row>
    <row r="31" spans="1:20" x14ac:dyDescent="0.2">
      <c r="C31">
        <v>800</v>
      </c>
      <c r="I31">
        <f t="shared" si="5"/>
        <v>177.57593693827064</v>
      </c>
      <c r="J31" s="4">
        <f t="shared" si="6"/>
        <v>42.441667528267359</v>
      </c>
    </row>
    <row r="32" spans="1:20" x14ac:dyDescent="0.2">
      <c r="C32">
        <v>900</v>
      </c>
      <c r="I32">
        <f t="shared" si="5"/>
        <v>180.82433330662971</v>
      </c>
      <c r="J32" s="4">
        <f t="shared" si="6"/>
        <v>43.218052893553946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176</v>
      </c>
      <c r="B2" s="9" t="s">
        <v>58</v>
      </c>
      <c r="D2" s="9">
        <v>192.29499999999999</v>
      </c>
      <c r="E2" s="9">
        <v>106</v>
      </c>
      <c r="F2" s="9">
        <v>43.56</v>
      </c>
      <c r="G2" s="9">
        <v>-1783.6</v>
      </c>
      <c r="H2" s="9">
        <v>-1669.1</v>
      </c>
    </row>
    <row r="3" spans="1:22" x14ac:dyDescent="0.2">
      <c r="E3" s="13">
        <f>E2/4.184</f>
        <v>25.334608030592733</v>
      </c>
      <c r="F3" s="13">
        <f>F2</f>
        <v>43.56</v>
      </c>
      <c r="G3" s="14">
        <f>G2/4.184*1000</f>
        <v>-426290.63097514334</v>
      </c>
      <c r="H3" s="14">
        <f>H2/4.184*1000</f>
        <v>-398924.47418738046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177</v>
      </c>
      <c r="E5" s="11">
        <f>H3</f>
        <v>-398924.47418738046</v>
      </c>
      <c r="F5" s="11">
        <f>G3</f>
        <v>-426290.63097514334</v>
      </c>
      <c r="G5" s="10">
        <f>E3</f>
        <v>25.334608030592733</v>
      </c>
      <c r="H5" s="10">
        <f>F3</f>
        <v>43.56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1.7771367020265076E-11</v>
      </c>
    </row>
    <row r="8" spans="1:22" ht="16.5" thickBot="1" x14ac:dyDescent="0.3">
      <c r="A8" s="9">
        <v>1800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196.1</v>
      </c>
      <c r="E9" s="17">
        <v>5.398E-3</v>
      </c>
      <c r="F9" s="17">
        <v>-3126000</v>
      </c>
      <c r="G9" s="17">
        <v>-616.9</v>
      </c>
      <c r="H9" s="17"/>
      <c r="I9" s="4">
        <f>D9+E9*C9+F9*C9^-2+G9*C9^-0.5+H9*C9^2</f>
        <v>126.81664034500687</v>
      </c>
      <c r="J9">
        <f>I9/4.184</f>
        <v>30.309904480164164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147.8767</v>
      </c>
      <c r="J10">
        <f>I10/4.184</f>
        <v>35.343379541108987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2771.1387602223285</v>
      </c>
      <c r="O12">
        <v>923.71292007410955</v>
      </c>
      <c r="P12">
        <v>2.9247944224726962E+24</v>
      </c>
      <c r="Q12">
        <v>3.8966199845822796E-49</v>
      </c>
    </row>
    <row r="13" spans="1:22" x14ac:dyDescent="0.2">
      <c r="C13">
        <v>298.14999999999998</v>
      </c>
      <c r="D13" s="4">
        <f t="shared" ref="D13:D20" si="0">D$9+E$9*C13+F$9*C13^-2+G$9*C13^-0.5+H$9*C13^2</f>
        <v>126.81664034500687</v>
      </c>
      <c r="E13" s="4">
        <f t="shared" ref="E13:E20" si="1">D13/4.184</f>
        <v>30.309904480164164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1.263285943075861E-21</v>
      </c>
      <c r="O13">
        <v>3.1582148576896524E-22</v>
      </c>
    </row>
    <row r="14" spans="1:22" ht="13.5" thickBot="1" x14ac:dyDescent="0.25">
      <c r="C14">
        <v>300</v>
      </c>
      <c r="D14" s="4">
        <f t="shared" si="0"/>
        <v>127.36932856035865</v>
      </c>
      <c r="E14" s="4">
        <f t="shared" si="1"/>
        <v>30.442000133928932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2771.1387602223285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147.8767</v>
      </c>
      <c r="E15" s="4">
        <f t="shared" si="1"/>
        <v>35.343379541108987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158.70639329360762</v>
      </c>
      <c r="E16" s="4">
        <f t="shared" si="1"/>
        <v>37.931738358892829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165.47062962795096</v>
      </c>
      <c r="E17" s="4">
        <f t="shared" si="1"/>
        <v>39.548429643391721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196.10000000255926</v>
      </c>
      <c r="N17">
        <v>1.2809135809903353E-9</v>
      </c>
      <c r="O17">
        <v>153093856535.54007</v>
      </c>
      <c r="P17">
        <v>1.0922453310301276E-44</v>
      </c>
      <c r="Q17">
        <v>196.09999999900288</v>
      </c>
      <c r="R17">
        <v>196.10000000611564</v>
      </c>
      <c r="S17">
        <v>196.09999999900288</v>
      </c>
      <c r="T17">
        <v>196.10000000611564</v>
      </c>
    </row>
    <row r="18" spans="1:20" x14ac:dyDescent="0.2">
      <c r="C18">
        <v>700</v>
      </c>
      <c r="D18" s="4">
        <f t="shared" si="0"/>
        <v>170.18237982332607</v>
      </c>
      <c r="E18" s="4">
        <f t="shared" si="1"/>
        <v>40.674564967334149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5.3979999989559931E-3</v>
      </c>
      <c r="N18">
        <v>5.2634474676557363E-13</v>
      </c>
      <c r="O18">
        <v>10255635744.684624</v>
      </c>
      <c r="P18">
        <v>5.423765458012096E-40</v>
      </c>
      <c r="Q18">
        <v>5.397999997494623E-3</v>
      </c>
      <c r="R18">
        <v>5.3980000004173632E-3</v>
      </c>
      <c r="S18">
        <v>5.397999997494623E-3</v>
      </c>
      <c r="T18">
        <v>5.3980000004173632E-3</v>
      </c>
    </row>
    <row r="19" spans="1:20" x14ac:dyDescent="0.2">
      <c r="C19">
        <v>800</v>
      </c>
      <c r="D19" s="4">
        <f t="shared" si="0"/>
        <v>173.72331633430093</v>
      </c>
      <c r="E19" s="4">
        <f t="shared" si="1"/>
        <v>41.520869104756436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-3125999.9999341075</v>
      </c>
      <c r="N19">
        <v>3.3266118088174902E-5</v>
      </c>
      <c r="O19">
        <v>-93969485458.097549</v>
      </c>
      <c r="P19">
        <v>7.6949154991806152E-44</v>
      </c>
      <c r="Q19">
        <v>-3126000.0000264691</v>
      </c>
      <c r="R19">
        <v>-3125999.9998417459</v>
      </c>
      <c r="S19">
        <v>-3126000.0000264691</v>
      </c>
      <c r="T19">
        <v>-3125999.9998417459</v>
      </c>
    </row>
    <row r="20" spans="1:20" ht="13.5" thickBot="1" x14ac:dyDescent="0.25">
      <c r="C20">
        <v>900</v>
      </c>
      <c r="D20" s="4">
        <f t="shared" si="0"/>
        <v>176.53560740740741</v>
      </c>
      <c r="E20" s="4">
        <f t="shared" si="1"/>
        <v>42.193022802917639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-616.9000000515216</v>
      </c>
      <c r="N20" s="5">
        <v>2.5776054099125344E-8</v>
      </c>
      <c r="O20" s="5">
        <v>-23933065847.827145</v>
      </c>
      <c r="P20" s="5">
        <v>1.828765026108458E-41</v>
      </c>
      <c r="Q20" s="5">
        <v>-616.90000012308758</v>
      </c>
      <c r="R20" s="5">
        <v>-616.89999997995562</v>
      </c>
      <c r="S20" s="5">
        <v>-616.90000012308758</v>
      </c>
      <c r="T20" s="5">
        <v>-616.89999997995562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196.10000000255926</v>
      </c>
      <c r="E24">
        <f>M18</f>
        <v>5.3979999989559931E-3</v>
      </c>
      <c r="F24">
        <f>+M19</f>
        <v>-3125999.9999341075</v>
      </c>
      <c r="G24">
        <f>M20</f>
        <v>-616.9000000515216</v>
      </c>
    </row>
    <row r="25" spans="1:20" x14ac:dyDescent="0.2">
      <c r="A25" s="2" t="s">
        <v>149</v>
      </c>
      <c r="C25">
        <v>298.14999999999998</v>
      </c>
      <c r="D25" s="12">
        <f>D24/4.184</f>
        <v>46.869024857208231</v>
      </c>
      <c r="E25" s="12">
        <f>E24/4.184*1000</f>
        <v>1.2901529634216045</v>
      </c>
      <c r="F25" s="12">
        <f>F24/4.184/100000</f>
        <v>-7.4713193115059928</v>
      </c>
      <c r="G25" s="12">
        <f>G24/4.184</f>
        <v>-147.44263863564092</v>
      </c>
      <c r="I25">
        <f t="shared" ref="I25:I32" si="5">J25*4.184</f>
        <v>126.8166403450123</v>
      </c>
      <c r="J25" s="4">
        <f t="shared" ref="J25:J32" si="6">$D$25+($E$25*0.001)*C25+($F$25*100000)*C25^-2+$G$25*C25^-0.5+$H$25*C25^2</f>
        <v>30.309904480165464</v>
      </c>
    </row>
    <row r="26" spans="1:20" x14ac:dyDescent="0.2">
      <c r="C26">
        <v>300</v>
      </c>
      <c r="I26">
        <f t="shared" si="5"/>
        <v>127.36932856036223</v>
      </c>
      <c r="J26" s="4">
        <f t="shared" si="6"/>
        <v>30.442000133929788</v>
      </c>
    </row>
    <row r="27" spans="1:20" x14ac:dyDescent="0.2">
      <c r="C27">
        <v>400</v>
      </c>
      <c r="I27">
        <f t="shared" si="5"/>
        <v>147.87669999997735</v>
      </c>
      <c r="J27" s="4">
        <f t="shared" si="6"/>
        <v>35.343379541103573</v>
      </c>
    </row>
    <row r="28" spans="1:20" x14ac:dyDescent="0.2">
      <c r="C28">
        <v>500</v>
      </c>
      <c r="I28">
        <f t="shared" si="5"/>
        <v>158.70639329360426</v>
      </c>
      <c r="J28" s="4">
        <f t="shared" si="6"/>
        <v>37.931738358892034</v>
      </c>
    </row>
    <row r="29" spans="1:20" x14ac:dyDescent="0.2">
      <c r="C29">
        <v>600</v>
      </c>
      <c r="I29">
        <f t="shared" si="5"/>
        <v>165.47062962796346</v>
      </c>
      <c r="J29" s="4">
        <f t="shared" si="6"/>
        <v>39.548429643394705</v>
      </c>
    </row>
    <row r="30" spans="1:20" x14ac:dyDescent="0.2">
      <c r="C30">
        <v>700</v>
      </c>
      <c r="I30">
        <f t="shared" si="5"/>
        <v>170.18237982334168</v>
      </c>
      <c r="J30" s="4">
        <f t="shared" si="6"/>
        <v>40.674564967337872</v>
      </c>
    </row>
    <row r="31" spans="1:20" x14ac:dyDescent="0.2">
      <c r="C31">
        <v>800</v>
      </c>
      <c r="I31">
        <f t="shared" si="5"/>
        <v>173.72331633430636</v>
      </c>
      <c r="J31" s="4">
        <f t="shared" si="6"/>
        <v>41.520869104757736</v>
      </c>
    </row>
    <row r="32" spans="1:20" x14ac:dyDescent="0.2">
      <c r="C32">
        <v>900</v>
      </c>
      <c r="I32">
        <f t="shared" si="5"/>
        <v>176.53560740739101</v>
      </c>
      <c r="J32" s="4">
        <f t="shared" si="6"/>
        <v>42.193022802913717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I1" s="3" t="s">
        <v>187</v>
      </c>
      <c r="L1" t="s">
        <v>118</v>
      </c>
    </row>
    <row r="2" spans="1:22" ht="13.5" thickBot="1" x14ac:dyDescent="0.25">
      <c r="A2" s="9" t="s">
        <v>59</v>
      </c>
      <c r="B2" s="9" t="s">
        <v>59</v>
      </c>
      <c r="D2" s="9">
        <v>234.38200000000001</v>
      </c>
      <c r="E2" s="9">
        <v>140.9</v>
      </c>
      <c r="F2" s="9">
        <v>43.65</v>
      </c>
      <c r="G2" s="9">
        <v>-1070.5</v>
      </c>
      <c r="H2" s="9">
        <v>-965.1</v>
      </c>
      <c r="I2" s="9">
        <f>D2/F2</f>
        <v>5.3695761741122565</v>
      </c>
    </row>
    <row r="3" spans="1:22" x14ac:dyDescent="0.2">
      <c r="E3" s="13">
        <f>E2/4.184</f>
        <v>33.675908221797322</v>
      </c>
      <c r="F3" s="13">
        <f>F2</f>
        <v>43.65</v>
      </c>
      <c r="G3" s="14">
        <f>G2/4.184*1000</f>
        <v>-255855.64053537283</v>
      </c>
      <c r="H3" s="14">
        <f>H2/4.184*1000</f>
        <v>-230664.43594646271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178</v>
      </c>
      <c r="E5" s="11">
        <f>H3</f>
        <v>-230664.43594646271</v>
      </c>
      <c r="F5" s="11">
        <f>G3</f>
        <v>-255855.64053537283</v>
      </c>
      <c r="G5" s="10">
        <f>E3</f>
        <v>33.675908221797322</v>
      </c>
      <c r="H5" s="10">
        <f>F3</f>
        <v>43.65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2.6439447006247468E-12</v>
      </c>
    </row>
    <row r="8" spans="1:22" ht="16.5" thickBot="1" x14ac:dyDescent="0.3">
      <c r="A8" s="9">
        <v>1000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95.59</v>
      </c>
      <c r="E9" s="17">
        <v>0.17050000000000001</v>
      </c>
      <c r="F9" s="17">
        <v>39920</v>
      </c>
      <c r="G9" s="17"/>
      <c r="H9" s="17"/>
      <c r="I9" s="4">
        <f>D9+E9*C9+F9*C9^-2+G9*C9^-0.5+H9*C9^2</f>
        <v>146.87365209566477</v>
      </c>
      <c r="J9">
        <f>I9/4.184</f>
        <v>35.103645338351996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164.03950000000003</v>
      </c>
      <c r="J10">
        <f>I10/4.184</f>
        <v>39.206381453154883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10376.137200861716</v>
      </c>
      <c r="O12">
        <v>3458.7124002872388</v>
      </c>
      <c r="P12">
        <v>4.9477724277780338E+26</v>
      </c>
      <c r="Q12">
        <v>1.3616306323863711E-53</v>
      </c>
    </row>
    <row r="13" spans="1:22" x14ac:dyDescent="0.2">
      <c r="C13">
        <v>298.14999999999998</v>
      </c>
      <c r="D13" s="4">
        <f t="shared" ref="D13:D20" si="0">D$9+E$9*C13+F$9*C13^-2+G$9*C13^-0.5+H$9*C13^2</f>
        <v>146.87365209566477</v>
      </c>
      <c r="E13" s="4">
        <f t="shared" ref="E13:E20" si="1">D13/4.184</f>
        <v>35.103645338351996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2.7961774319846731E-23</v>
      </c>
      <c r="O13">
        <v>6.9904435799616829E-24</v>
      </c>
    </row>
    <row r="14" spans="1:22" ht="13.5" thickBot="1" x14ac:dyDescent="0.25">
      <c r="C14">
        <v>300</v>
      </c>
      <c r="D14" s="4">
        <f t="shared" si="0"/>
        <v>147.18355555555556</v>
      </c>
      <c r="E14" s="4">
        <f t="shared" si="1"/>
        <v>35.177714042914808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10376.137200861716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164.03950000000003</v>
      </c>
      <c r="E15" s="4">
        <f t="shared" si="1"/>
        <v>39.206381453154883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180.99968000000001</v>
      </c>
      <c r="E16" s="4">
        <f t="shared" si="1"/>
        <v>43.259961759082216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198.00088888888891</v>
      </c>
      <c r="E17" s="4">
        <f t="shared" si="1"/>
        <v>47.323348204801363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95.590000000377771</v>
      </c>
      <c r="N17">
        <v>1.9056860794984299E-10</v>
      </c>
      <c r="O17">
        <v>501604125825.05054</v>
      </c>
      <c r="P17">
        <v>9.4777849473607503E-47</v>
      </c>
      <c r="Q17">
        <v>95.589999999848672</v>
      </c>
      <c r="R17">
        <v>95.590000000906869</v>
      </c>
      <c r="S17">
        <v>95.589999999848672</v>
      </c>
      <c r="T17">
        <v>95.590000000906869</v>
      </c>
    </row>
    <row r="18" spans="1:20" x14ac:dyDescent="0.2">
      <c r="C18">
        <v>700</v>
      </c>
      <c r="D18" s="4">
        <f t="shared" si="0"/>
        <v>215.0214693877551</v>
      </c>
      <c r="E18" s="4">
        <f t="shared" si="1"/>
        <v>51.3913645764233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0.17049999999984633</v>
      </c>
      <c r="N18">
        <v>7.8307223204923455E-14</v>
      </c>
      <c r="O18">
        <v>2177321491194.5234</v>
      </c>
      <c r="P18">
        <v>2.6696910970881937E-49</v>
      </c>
      <c r="Q18">
        <v>0.17049999999962892</v>
      </c>
      <c r="R18">
        <v>0.17050000000006374</v>
      </c>
      <c r="S18">
        <v>0.17049999999962892</v>
      </c>
      <c r="T18">
        <v>0.17050000000006374</v>
      </c>
    </row>
    <row r="19" spans="1:20" x14ac:dyDescent="0.2">
      <c r="C19">
        <v>800</v>
      </c>
      <c r="D19" s="4">
        <f t="shared" si="0"/>
        <v>232.05237500000001</v>
      </c>
      <c r="E19" s="4">
        <f t="shared" si="1"/>
        <v>55.461848709369029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39920.00000976264</v>
      </c>
      <c r="N19">
        <v>4.9491846366850376E-6</v>
      </c>
      <c r="O19">
        <v>8065975092.9197588</v>
      </c>
      <c r="P19">
        <v>1.4175022075604048E-39</v>
      </c>
      <c r="Q19">
        <v>39919.99999602147</v>
      </c>
      <c r="R19">
        <v>39920.00002350381</v>
      </c>
      <c r="S19">
        <v>39919.99999602147</v>
      </c>
      <c r="T19">
        <v>39920.00002350381</v>
      </c>
    </row>
    <row r="20" spans="1:20" ht="13.5" thickBot="1" x14ac:dyDescent="0.25">
      <c r="C20">
        <v>900</v>
      </c>
      <c r="D20" s="4">
        <f t="shared" si="0"/>
        <v>249.0892839506173</v>
      </c>
      <c r="E20" s="4">
        <f t="shared" si="1"/>
        <v>59.533767674621721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-7.6142068928448655E-9</v>
      </c>
      <c r="N20" s="5">
        <v>3.8348463323438082E-9</v>
      </c>
      <c r="O20" s="5">
        <v>-1.9855311616075009</v>
      </c>
      <c r="P20" s="5">
        <v>0.11805229088347909</v>
      </c>
      <c r="Q20" s="5">
        <v>-1.8261469274488565E-8</v>
      </c>
      <c r="R20" s="5">
        <v>3.0330554887988356E-9</v>
      </c>
      <c r="S20" s="5">
        <v>-1.8261469274488565E-8</v>
      </c>
      <c r="T20" s="5">
        <v>3.0330554887988356E-9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95.590000000377771</v>
      </c>
      <c r="E24">
        <f>M18</f>
        <v>0.17049999999984633</v>
      </c>
      <c r="F24">
        <f>+M19</f>
        <v>39920.00000976264</v>
      </c>
      <c r="G24">
        <f>M20</f>
        <v>-7.6142068928448655E-9</v>
      </c>
    </row>
    <row r="25" spans="1:20" x14ac:dyDescent="0.2">
      <c r="A25" s="2" t="s">
        <v>149</v>
      </c>
      <c r="C25">
        <v>298.14999999999998</v>
      </c>
      <c r="D25" s="12">
        <f>D24/4.184</f>
        <v>22.846558317489905</v>
      </c>
      <c r="E25" s="12">
        <f>E24/4.184*1000</f>
        <v>40.750478011435547</v>
      </c>
      <c r="F25" s="12">
        <f>F24/4.184/100000</f>
        <v>9.5411089889490056E-2</v>
      </c>
      <c r="G25" s="12">
        <f>G24/4.184</f>
        <v>-1.8198391235288875E-9</v>
      </c>
      <c r="I25">
        <f t="shared" ref="I25:I32" si="5">J25*4.184</f>
        <v>146.87365209566556</v>
      </c>
      <c r="J25" s="4">
        <f t="shared" ref="J25:J32" si="6">$D$25+($E$25*0.001)*C25+($F$25*100000)*C25^-2+$G$25*C25^-0.5+$H$25*C25^2</f>
        <v>35.103645338352187</v>
      </c>
    </row>
    <row r="26" spans="1:20" x14ac:dyDescent="0.2">
      <c r="C26">
        <v>300</v>
      </c>
      <c r="I26">
        <f t="shared" si="5"/>
        <v>147.1835555555561</v>
      </c>
      <c r="J26" s="4">
        <f t="shared" si="6"/>
        <v>35.177714042914936</v>
      </c>
    </row>
    <row r="27" spans="1:20" x14ac:dyDescent="0.2">
      <c r="C27">
        <v>400</v>
      </c>
      <c r="I27">
        <f t="shared" si="5"/>
        <v>164.03949999999662</v>
      </c>
      <c r="J27" s="4">
        <f t="shared" si="6"/>
        <v>39.206381453154066</v>
      </c>
    </row>
    <row r="28" spans="1:20" x14ac:dyDescent="0.2">
      <c r="C28">
        <v>500</v>
      </c>
      <c r="I28">
        <f t="shared" si="5"/>
        <v>180.9996799999995</v>
      </c>
      <c r="J28" s="4">
        <f t="shared" si="6"/>
        <v>43.259961759082096</v>
      </c>
    </row>
    <row r="29" spans="1:20" x14ac:dyDescent="0.2">
      <c r="C29">
        <v>600</v>
      </c>
      <c r="I29">
        <f t="shared" si="5"/>
        <v>198.00088888889076</v>
      </c>
      <c r="J29" s="4">
        <f t="shared" si="6"/>
        <v>47.323348204801803</v>
      </c>
    </row>
    <row r="30" spans="1:20" x14ac:dyDescent="0.2">
      <c r="C30">
        <v>700</v>
      </c>
      <c r="I30">
        <f t="shared" si="5"/>
        <v>215.02146938775746</v>
      </c>
      <c r="J30" s="4">
        <f t="shared" si="6"/>
        <v>51.391364576423868</v>
      </c>
    </row>
    <row r="31" spans="1:20" x14ac:dyDescent="0.2">
      <c r="C31">
        <v>800</v>
      </c>
      <c r="I31">
        <f t="shared" si="5"/>
        <v>232.05237500000092</v>
      </c>
      <c r="J31" s="4">
        <f t="shared" si="6"/>
        <v>55.461848709369242</v>
      </c>
    </row>
    <row r="32" spans="1:20" x14ac:dyDescent="0.2">
      <c r="C32">
        <v>900</v>
      </c>
      <c r="I32">
        <f t="shared" si="5"/>
        <v>249.08928395061503</v>
      </c>
      <c r="J32" s="4">
        <f t="shared" si="6"/>
        <v>59.533767674621181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32"/>
  <sheetViews>
    <sheetView workbookViewId="0"/>
  </sheetViews>
  <sheetFormatPr defaultRowHeight="12.75" x14ac:dyDescent="0.2"/>
  <cols>
    <col min="1" max="1" width="23.2851562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179</v>
      </c>
      <c r="B2" s="9" t="s">
        <v>180</v>
      </c>
      <c r="D2" s="9">
        <v>342.154</v>
      </c>
      <c r="E2" s="9">
        <v>239.3</v>
      </c>
      <c r="F2" s="9">
        <v>73.41</v>
      </c>
      <c r="G2" s="9">
        <v>-3441.8</v>
      </c>
      <c r="H2" s="9">
        <v>-3100.6</v>
      </c>
    </row>
    <row r="3" spans="1:22" x14ac:dyDescent="0.2">
      <c r="E3" s="13">
        <f>E2/4.184</f>
        <v>57.194072657743789</v>
      </c>
      <c r="F3" s="13">
        <f>F2</f>
        <v>73.41</v>
      </c>
      <c r="G3" s="14">
        <f>G2/4.184*1000</f>
        <v>-822609.9426386233</v>
      </c>
      <c r="H3" s="14">
        <f>H2/4.184*1000</f>
        <v>-741061.18546845124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92</v>
      </c>
      <c r="E5" s="11">
        <f>H3</f>
        <v>-741061.18546845124</v>
      </c>
      <c r="F5" s="11">
        <f>G3</f>
        <v>-822609.9426386233</v>
      </c>
      <c r="G5" s="10">
        <f>E3</f>
        <v>57.194072657743789</v>
      </c>
      <c r="H5" s="10">
        <f>F3</f>
        <v>73.41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2.2739463548785443E-11</v>
      </c>
    </row>
    <row r="8" spans="1:22" ht="16.5" thickBot="1" x14ac:dyDescent="0.3">
      <c r="A8" s="9">
        <v>1100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787.7</v>
      </c>
      <c r="E9" s="17">
        <v>-9.8989999999999995E-2</v>
      </c>
      <c r="F9" s="17">
        <v>0</v>
      </c>
      <c r="G9" s="17">
        <v>-8615</v>
      </c>
      <c r="H9" s="17"/>
      <c r="I9" s="4">
        <f>D9+E9*C9+F9*C9^-2+G9*C9^-0.5+H9*C9^2</f>
        <v>259.25813428715838</v>
      </c>
      <c r="J9">
        <f>I9/4.184</f>
        <v>61.964181234980494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317.35400000000004</v>
      </c>
      <c r="J10">
        <f>I10/4.184</f>
        <v>75.849426386233276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26440.629020140004</v>
      </c>
      <c r="O12">
        <v>8813.5430067133348</v>
      </c>
      <c r="P12">
        <v>1.7044728903068019E+25</v>
      </c>
      <c r="Q12">
        <v>1.1473569455099934E-50</v>
      </c>
    </row>
    <row r="13" spans="1:22" x14ac:dyDescent="0.2">
      <c r="C13">
        <v>298.14999999999998</v>
      </c>
      <c r="D13" s="4">
        <f t="shared" ref="D13:D20" si="0">D$9+E$9*C13+F$9*C13^-2+G$9*C13^-0.5+H$9*C13^2</f>
        <v>259.25813428715838</v>
      </c>
      <c r="E13" s="4">
        <f t="shared" ref="E13:E20" si="1">D13/4.184</f>
        <v>61.964181234980494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2.0683328099461678E-21</v>
      </c>
      <c r="O13">
        <v>5.1708320248654196E-22</v>
      </c>
    </row>
    <row r="14" spans="1:22" ht="13.5" thickBot="1" x14ac:dyDescent="0.25">
      <c r="C14">
        <v>300</v>
      </c>
      <c r="D14" s="4">
        <f t="shared" si="0"/>
        <v>260.6157430931375</v>
      </c>
      <c r="E14" s="4">
        <f t="shared" si="1"/>
        <v>62.288657527040506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26440.629020140004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317.35400000000004</v>
      </c>
      <c r="E15" s="4">
        <f t="shared" si="1"/>
        <v>75.849426386233276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352.93048747678625</v>
      </c>
      <c r="E16" s="4">
        <f t="shared" si="1"/>
        <v>84.352410964815064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376.60009776538203</v>
      </c>
      <c r="E17" s="4">
        <f t="shared" si="1"/>
        <v>90.009583595932611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787.70000000327059</v>
      </c>
      <c r="N17">
        <v>1.6390009643523474E-9</v>
      </c>
      <c r="O17">
        <v>480597642793.04797</v>
      </c>
      <c r="P17">
        <v>1.1246689489954457E-46</v>
      </c>
      <c r="Q17">
        <v>787.69999999871993</v>
      </c>
      <c r="R17">
        <v>787.70000000782125</v>
      </c>
      <c r="S17">
        <v>787.69999999871993</v>
      </c>
      <c r="T17">
        <v>787.70000000782125</v>
      </c>
    </row>
    <row r="18" spans="1:20" x14ac:dyDescent="0.2">
      <c r="C18">
        <v>700</v>
      </c>
      <c r="D18" s="4">
        <f t="shared" si="0"/>
        <v>392.79060650255082</v>
      </c>
      <c r="E18" s="4">
        <f t="shared" si="1"/>
        <v>93.879208055102964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-9.8990000001328987E-2</v>
      </c>
      <c r="N18">
        <v>6.73487704661222E-13</v>
      </c>
      <c r="O18">
        <v>-146981153948.64258</v>
      </c>
      <c r="P18">
        <v>1.2855963760794931E-44</v>
      </c>
      <c r="Q18">
        <v>-9.8990000003198894E-2</v>
      </c>
      <c r="R18">
        <v>-9.898999999945908E-2</v>
      </c>
      <c r="S18">
        <v>-9.8990000003198894E-2</v>
      </c>
      <c r="T18">
        <v>-9.898999999945908E-2</v>
      </c>
    </row>
    <row r="19" spans="1:20" x14ac:dyDescent="0.2">
      <c r="C19">
        <v>800</v>
      </c>
      <c r="D19" s="4">
        <f t="shared" si="0"/>
        <v>403.9217540038947</v>
      </c>
      <c r="E19" s="4">
        <f t="shared" si="1"/>
        <v>96.539616157718612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8.4792575399023347E-5</v>
      </c>
      <c r="N19">
        <v>4.2565868951614402E-5</v>
      </c>
      <c r="O19">
        <v>1.9920320549642487</v>
      </c>
      <c r="P19">
        <v>0.11717821209429023</v>
      </c>
      <c r="Q19">
        <v>-3.3389467883400333E-5</v>
      </c>
      <c r="R19">
        <v>2.0297461868144703E-4</v>
      </c>
      <c r="S19">
        <v>-3.3389467883400333E-5</v>
      </c>
      <c r="T19">
        <v>2.0297461868144703E-4</v>
      </c>
    </row>
    <row r="20" spans="1:20" ht="13.5" thickBot="1" x14ac:dyDescent="0.25">
      <c r="C20">
        <v>900</v>
      </c>
      <c r="D20" s="4">
        <f t="shared" si="0"/>
        <v>411.44233333333335</v>
      </c>
      <c r="E20" s="4">
        <f t="shared" si="1"/>
        <v>98.337077756532821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-8615.0000000659693</v>
      </c>
      <c r="N20" s="5">
        <v>3.2981910842885717E-8</v>
      </c>
      <c r="O20" s="5">
        <v>-261203786557.57135</v>
      </c>
      <c r="P20" s="5">
        <v>1.2889420038405845E-45</v>
      </c>
      <c r="Q20" s="5">
        <v>-8615.0000001575427</v>
      </c>
      <c r="R20" s="5">
        <v>-8614.9999999743959</v>
      </c>
      <c r="S20" s="5">
        <v>-8615.0000001575427</v>
      </c>
      <c r="T20" s="5">
        <v>-8614.9999999743959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787.70000000327059</v>
      </c>
      <c r="E24">
        <f>M18</f>
        <v>-9.8990000001328987E-2</v>
      </c>
      <c r="F24">
        <f>+M19</f>
        <v>8.4792575399023347E-5</v>
      </c>
      <c r="G24">
        <f>M20</f>
        <v>-8615.0000000659693</v>
      </c>
    </row>
    <row r="25" spans="1:20" x14ac:dyDescent="0.2">
      <c r="A25" s="2" t="s">
        <v>149</v>
      </c>
      <c r="C25">
        <v>298.14999999999998</v>
      </c>
      <c r="D25" s="12">
        <f>D24/4.184</f>
        <v>188.26481835642221</v>
      </c>
      <c r="E25" s="12">
        <f>E24/4.184*1000</f>
        <v>-23.65917782058532</v>
      </c>
      <c r="F25" s="12">
        <f>F24/4.184/100000</f>
        <v>2.0265911902252233E-10</v>
      </c>
      <c r="G25" s="12">
        <f>G24/4.184</f>
        <v>-2059.034416841771</v>
      </c>
      <c r="I25">
        <f t="shared" ref="I25:I32" si="5">J25*4.184</f>
        <v>259.25813428716583</v>
      </c>
      <c r="J25" s="4">
        <f t="shared" ref="J25:J32" si="6">$D$25+($E$25*0.001)*C25+($F$25*100000)*C25^-2+$G$25*C25^-0.5+$H$25*C25^2</f>
        <v>61.964181234982277</v>
      </c>
    </row>
    <row r="26" spans="1:20" x14ac:dyDescent="0.2">
      <c r="C26">
        <v>300</v>
      </c>
      <c r="I26">
        <f t="shared" si="5"/>
        <v>260.61574309314267</v>
      </c>
      <c r="J26" s="4">
        <f t="shared" si="6"/>
        <v>62.28865752704175</v>
      </c>
    </row>
    <row r="27" spans="1:20" x14ac:dyDescent="0.2">
      <c r="C27">
        <v>400</v>
      </c>
      <c r="I27">
        <f t="shared" si="5"/>
        <v>317.35399999997048</v>
      </c>
      <c r="J27" s="4">
        <f t="shared" si="6"/>
        <v>75.849426386226213</v>
      </c>
    </row>
    <row r="28" spans="1:20" x14ac:dyDescent="0.2">
      <c r="C28">
        <v>500</v>
      </c>
      <c r="I28">
        <f t="shared" si="5"/>
        <v>352.93048747678114</v>
      </c>
      <c r="J28" s="4">
        <f t="shared" si="6"/>
        <v>84.352410964813842</v>
      </c>
    </row>
    <row r="29" spans="1:20" x14ac:dyDescent="0.2">
      <c r="C29">
        <v>600</v>
      </c>
      <c r="I29">
        <f t="shared" si="5"/>
        <v>376.60009776539749</v>
      </c>
      <c r="J29" s="4">
        <f t="shared" si="6"/>
        <v>90.009583595936306</v>
      </c>
    </row>
    <row r="30" spans="1:20" x14ac:dyDescent="0.2">
      <c r="C30">
        <v>700</v>
      </c>
      <c r="I30">
        <f t="shared" si="5"/>
        <v>392.79060650257054</v>
      </c>
      <c r="J30" s="4">
        <f t="shared" si="6"/>
        <v>93.879208055107682</v>
      </c>
    </row>
    <row r="31" spans="1:20" x14ac:dyDescent="0.2">
      <c r="C31">
        <v>800</v>
      </c>
      <c r="I31">
        <f t="shared" si="5"/>
        <v>403.92175400390209</v>
      </c>
      <c r="J31" s="4">
        <f t="shared" si="6"/>
        <v>96.539616157720388</v>
      </c>
    </row>
    <row r="32" spans="1:20" x14ac:dyDescent="0.2">
      <c r="C32">
        <v>900</v>
      </c>
      <c r="I32">
        <f t="shared" si="5"/>
        <v>411.4423333333134</v>
      </c>
      <c r="J32" s="4">
        <f t="shared" si="6"/>
        <v>98.33707775652806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181</v>
      </c>
      <c r="B2" s="9" t="s">
        <v>76</v>
      </c>
      <c r="D2" s="9">
        <v>399.88499999999999</v>
      </c>
      <c r="E2" s="9">
        <v>282.8</v>
      </c>
      <c r="F2" s="9">
        <v>130.80000000000001</v>
      </c>
      <c r="G2" s="9">
        <v>-2581.9</v>
      </c>
      <c r="H2" s="9">
        <v>-2254.4</v>
      </c>
    </row>
    <row r="3" spans="1:22" x14ac:dyDescent="0.2">
      <c r="E3" s="13">
        <f>E2/4.184</f>
        <v>67.590822179732314</v>
      </c>
      <c r="F3" s="13">
        <f>F2</f>
        <v>130.80000000000001</v>
      </c>
      <c r="G3" s="14">
        <f>G2/4.184*1000</f>
        <v>-617088.91013384319</v>
      </c>
      <c r="H3" s="14">
        <f>H2/4.184*1000</f>
        <v>-538814.53154875711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93</v>
      </c>
      <c r="E5" s="11">
        <f>H3</f>
        <v>-538814.53154875711</v>
      </c>
      <c r="F5" s="11">
        <f>G3</f>
        <v>-617088.91013384319</v>
      </c>
      <c r="G5" s="10">
        <f>E3</f>
        <v>67.590822179732314</v>
      </c>
      <c r="H5" s="10">
        <f>F3</f>
        <v>130.80000000000001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3.4651181190675223E-12</v>
      </c>
    </row>
    <row r="8" spans="1:22" ht="16.5" thickBot="1" x14ac:dyDescent="0.3">
      <c r="A8" s="9">
        <v>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255.3</v>
      </c>
      <c r="E9" s="17">
        <v>0.22689999999999999</v>
      </c>
      <c r="F9" s="17">
        <v>-4260000</v>
      </c>
      <c r="G9" s="17"/>
      <c r="H9" s="17"/>
      <c r="I9" s="4">
        <f>D9+E9*C9+F9*C9^-2+G9*C9^-0.5+H9*C9^2</f>
        <v>275.02767920010382</v>
      </c>
      <c r="J9">
        <f>I9/4.184</f>
        <v>65.733192925455015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319.435</v>
      </c>
      <c r="J10">
        <f>I10/4.184</f>
        <v>76.346797323135746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32222.382747311651</v>
      </c>
      <c r="O12">
        <v>10740.794249103883</v>
      </c>
      <c r="P12">
        <v>8.9454112316279925E+26</v>
      </c>
      <c r="Q12">
        <v>4.1656053692682509E-54</v>
      </c>
    </row>
    <row r="13" spans="1:22" x14ac:dyDescent="0.2">
      <c r="C13">
        <v>298.14999999999998</v>
      </c>
      <c r="D13" s="4">
        <f t="shared" ref="D13:D20" si="0">D$9+E$9*C13+F$9*C13^-2+G$9*C13^-0.5+H$9*C13^2</f>
        <v>275.02767920010382</v>
      </c>
      <c r="E13" s="4">
        <f t="shared" ref="E13:E20" si="1">D13/4.184</f>
        <v>65.733192925455015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4.8028174316360169E-23</v>
      </c>
      <c r="O13">
        <v>1.2007043579090042E-23</v>
      </c>
    </row>
    <row r="14" spans="1:22" ht="13.5" thickBot="1" x14ac:dyDescent="0.25">
      <c r="C14">
        <v>300</v>
      </c>
      <c r="D14" s="4">
        <f t="shared" si="0"/>
        <v>276.03666666666669</v>
      </c>
      <c r="E14" s="4">
        <f t="shared" si="1"/>
        <v>65.974346717654555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32222.382747311651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319.435</v>
      </c>
      <c r="E15" s="4">
        <f t="shared" si="1"/>
        <v>76.346797323135746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351.71</v>
      </c>
      <c r="E16" s="4">
        <f t="shared" si="1"/>
        <v>84.06070745697896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379.60666666666668</v>
      </c>
      <c r="E17" s="4">
        <f t="shared" si="1"/>
        <v>90.728170809432754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255.30000000048443</v>
      </c>
      <c r="N17">
        <v>2.4975663680728322E-10</v>
      </c>
      <c r="O17">
        <v>1022195058614.1123</v>
      </c>
      <c r="P17">
        <v>5.4956129915801539E-48</v>
      </c>
      <c r="Q17">
        <v>255.299999999791</v>
      </c>
      <c r="R17">
        <v>255.30000000117786</v>
      </c>
      <c r="S17">
        <v>255.299999999791</v>
      </c>
      <c r="T17">
        <v>255.30000000117786</v>
      </c>
    </row>
    <row r="18" spans="1:20" x14ac:dyDescent="0.2">
      <c r="C18">
        <v>700</v>
      </c>
      <c r="D18" s="4">
        <f t="shared" si="0"/>
        <v>405.43612244897957</v>
      </c>
      <c r="E18" s="4">
        <f t="shared" si="1"/>
        <v>96.901558902719785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0.22689999999980665</v>
      </c>
      <c r="N18">
        <v>1.0262838625827848E-13</v>
      </c>
      <c r="O18">
        <v>2210889289721.2817</v>
      </c>
      <c r="P18">
        <v>2.5112113583658697E-49</v>
      </c>
      <c r="Q18">
        <v>0.22689999999952171</v>
      </c>
      <c r="R18">
        <v>0.22690000000009158</v>
      </c>
      <c r="S18">
        <v>0.22689999999952171</v>
      </c>
      <c r="T18">
        <v>0.22690000000009158</v>
      </c>
    </row>
    <row r="19" spans="1:20" x14ac:dyDescent="0.2">
      <c r="C19">
        <v>800</v>
      </c>
      <c r="D19" s="4">
        <f t="shared" si="0"/>
        <v>430.16374999999999</v>
      </c>
      <c r="E19" s="4">
        <f t="shared" si="1"/>
        <v>102.81160372848947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-4259999.9999870351</v>
      </c>
      <c r="N19">
        <v>6.486334360599758E-6</v>
      </c>
      <c r="O19">
        <v>-656765402946.80933</v>
      </c>
      <c r="P19">
        <v>3.224854928307199E-47</v>
      </c>
      <c r="Q19">
        <v>-4260000.000005044</v>
      </c>
      <c r="R19">
        <v>-4259999.9999690261</v>
      </c>
      <c r="S19">
        <v>-4260000.000005044</v>
      </c>
      <c r="T19">
        <v>-4259999.9999690261</v>
      </c>
    </row>
    <row r="20" spans="1:20" ht="13.5" thickBot="1" x14ac:dyDescent="0.25">
      <c r="C20">
        <v>900</v>
      </c>
      <c r="D20" s="4">
        <f t="shared" si="0"/>
        <v>454.25074074074075</v>
      </c>
      <c r="E20" s="4">
        <f t="shared" si="1"/>
        <v>108.5685326818214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-9.8616020917672978E-9</v>
      </c>
      <c r="N20" s="5">
        <v>5.0258976698356243E-9</v>
      </c>
      <c r="O20" s="5">
        <v>-1.9621573576705609</v>
      </c>
      <c r="P20" s="5">
        <v>0.12125435290475835</v>
      </c>
      <c r="Q20" s="5">
        <v>-2.3815759978799426E-8</v>
      </c>
      <c r="R20" s="5">
        <v>4.0925557952648307E-9</v>
      </c>
      <c r="S20" s="5">
        <v>-2.3815759978799426E-8</v>
      </c>
      <c r="T20" s="5">
        <v>4.0925557952648307E-9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255.30000000048443</v>
      </c>
      <c r="E24">
        <f>M18</f>
        <v>0.22689999999980665</v>
      </c>
      <c r="F24">
        <f>+M19</f>
        <v>-4259999.9999870351</v>
      </c>
      <c r="G24">
        <f>M20</f>
        <v>-9.8616020917672978E-9</v>
      </c>
    </row>
    <row r="25" spans="1:20" x14ac:dyDescent="0.2">
      <c r="A25" s="2" t="s">
        <v>149</v>
      </c>
      <c r="C25">
        <v>298.14999999999998</v>
      </c>
      <c r="D25" s="12">
        <f>D24/4.184</f>
        <v>61.018164436062243</v>
      </c>
      <c r="E25" s="12">
        <f>E24/4.184*1000</f>
        <v>54.230401529590495</v>
      </c>
      <c r="F25" s="12">
        <f>F24/4.184/100000</f>
        <v>-10.181644359433639</v>
      </c>
      <c r="G25" s="12">
        <f>G24/4.184</f>
        <v>-2.3569794674396028E-9</v>
      </c>
      <c r="I25">
        <f t="shared" ref="I25:I32" si="5">J25*4.184</f>
        <v>275.02767920010535</v>
      </c>
      <c r="J25" s="4">
        <f t="shared" ref="J25:J32" si="6">$D$25+($E$25*0.001)*C25+($F$25*100000)*C25^-2+$G$25*C25^-0.5+$H$25*C25^2</f>
        <v>65.733192925455384</v>
      </c>
    </row>
    <row r="26" spans="1:20" x14ac:dyDescent="0.2">
      <c r="C26">
        <v>300</v>
      </c>
      <c r="I26">
        <f t="shared" si="5"/>
        <v>276.03666666666771</v>
      </c>
      <c r="J26" s="4">
        <f t="shared" si="6"/>
        <v>65.974346717654811</v>
      </c>
    </row>
    <row r="27" spans="1:20" x14ac:dyDescent="0.2">
      <c r="C27">
        <v>400</v>
      </c>
      <c r="I27">
        <f t="shared" si="5"/>
        <v>319.43499999999506</v>
      </c>
      <c r="J27" s="4">
        <f t="shared" si="6"/>
        <v>76.346797323134567</v>
      </c>
    </row>
    <row r="28" spans="1:20" x14ac:dyDescent="0.2">
      <c r="C28">
        <v>500</v>
      </c>
      <c r="I28">
        <f t="shared" si="5"/>
        <v>351.70999999999862</v>
      </c>
      <c r="J28" s="4">
        <f t="shared" si="6"/>
        <v>84.060707456978633</v>
      </c>
    </row>
    <row r="29" spans="1:20" x14ac:dyDescent="0.2">
      <c r="C29">
        <v>600</v>
      </c>
      <c r="I29">
        <f t="shared" si="5"/>
        <v>379.60666666666845</v>
      </c>
      <c r="J29" s="4">
        <f t="shared" si="6"/>
        <v>90.72817080943318</v>
      </c>
    </row>
    <row r="30" spans="1:20" x14ac:dyDescent="0.2">
      <c r="C30">
        <v>700</v>
      </c>
      <c r="I30">
        <f t="shared" si="5"/>
        <v>405.43612244898242</v>
      </c>
      <c r="J30" s="4">
        <f t="shared" si="6"/>
        <v>96.901558902720453</v>
      </c>
    </row>
    <row r="31" spans="1:20" x14ac:dyDescent="0.2">
      <c r="C31">
        <v>800</v>
      </c>
      <c r="I31">
        <f t="shared" si="5"/>
        <v>430.16375000000136</v>
      </c>
      <c r="J31" s="4">
        <f t="shared" si="6"/>
        <v>102.8116037284898</v>
      </c>
    </row>
    <row r="32" spans="1:20" x14ac:dyDescent="0.2">
      <c r="C32">
        <v>900</v>
      </c>
      <c r="I32">
        <f t="shared" si="5"/>
        <v>454.25074074073842</v>
      </c>
      <c r="J32" s="4">
        <f t="shared" si="6"/>
        <v>108.56853268182084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V4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2.42578125" bestFit="1" customWidth="1"/>
    <col min="7" max="7" width="13.1406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83</v>
      </c>
      <c r="B2" s="9" t="s">
        <v>83</v>
      </c>
      <c r="D2" s="9">
        <v>142.04300000000001</v>
      </c>
      <c r="E2" s="9">
        <v>149.6</v>
      </c>
      <c r="F2" s="9">
        <v>53.33</v>
      </c>
      <c r="G2" s="9">
        <v>-1387.8</v>
      </c>
      <c r="H2" s="9">
        <v>-1269.8</v>
      </c>
    </row>
    <row r="3" spans="1:22" x14ac:dyDescent="0.2">
      <c r="E3" s="13">
        <f>E2/4.184</f>
        <v>35.755258126195024</v>
      </c>
      <c r="F3" s="13">
        <f>F2</f>
        <v>53.33</v>
      </c>
      <c r="G3" s="14">
        <f>G2/4.184*1000</f>
        <v>-331692.16061185463</v>
      </c>
      <c r="H3" s="14">
        <f>H2/4.184*1000</f>
        <v>-303489.48374760995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182</v>
      </c>
      <c r="E5" s="11">
        <f>H3</f>
        <v>-303489.48374760995</v>
      </c>
      <c r="F5" s="11">
        <f>G3</f>
        <v>-331692.16061185463</v>
      </c>
      <c r="G5" s="10">
        <f>E3</f>
        <v>35.755258126195024</v>
      </c>
      <c r="H5" s="10">
        <f>F3</f>
        <v>53.33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2.0710466915728998E-11</v>
      </c>
    </row>
    <row r="8" spans="1:22" ht="16.5" thickBot="1" x14ac:dyDescent="0.3">
      <c r="A8" s="9">
        <v>1155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121.93</v>
      </c>
      <c r="E9" s="17">
        <v>8.1409999999999996E-2</v>
      </c>
      <c r="F9" s="17"/>
      <c r="G9" s="17"/>
      <c r="H9" s="17"/>
      <c r="I9" s="4">
        <f>D9+E9*C9+F9*C9^-2+G9*C9^-0.5+H9*C9^2</f>
        <v>146.2023915</v>
      </c>
      <c r="J9">
        <f>I9/4.184</f>
        <v>34.943210205544936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154.494</v>
      </c>
      <c r="J10">
        <f>I10/4.184</f>
        <v>36.924952198852772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F12" s="18" t="s">
        <v>147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2384.1041233723636</v>
      </c>
      <c r="O12">
        <v>794.70137445745456</v>
      </c>
      <c r="P12">
        <v>1.8527814071036504E+24</v>
      </c>
      <c r="Q12">
        <v>9.710249243297086E-49</v>
      </c>
    </row>
    <row r="13" spans="1:22" x14ac:dyDescent="0.2">
      <c r="C13">
        <v>298.14999999999998</v>
      </c>
      <c r="D13" s="4">
        <f t="shared" ref="D13:D20" si="0">D$9+E$9*C13+F$9*C13^-2+G$9*C13^-0.5+H$9*C13^2</f>
        <v>146.2023915</v>
      </c>
      <c r="E13" s="4">
        <f t="shared" ref="E13:E20" si="1">D13/4.184</f>
        <v>34.943210205544936</v>
      </c>
      <c r="F13" s="19">
        <v>127.28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1.7156937594700213E-21</v>
      </c>
      <c r="O13">
        <v>4.2892343986750534E-22</v>
      </c>
    </row>
    <row r="14" spans="1:22" ht="13.5" thickBot="1" x14ac:dyDescent="0.25">
      <c r="C14">
        <v>300</v>
      </c>
      <c r="D14" s="4">
        <f t="shared" si="0"/>
        <v>146.35300000000001</v>
      </c>
      <c r="E14" s="4">
        <f t="shared" si="1"/>
        <v>34.979206500956025</v>
      </c>
      <c r="F14" s="19">
        <v>127.63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2384.1041233723636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154.494</v>
      </c>
      <c r="E15" s="4">
        <f t="shared" si="1"/>
        <v>36.924952198852772</v>
      </c>
      <c r="F15" s="19">
        <v>146.82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162.63499999999999</v>
      </c>
      <c r="E16" s="4">
        <f t="shared" si="1"/>
        <v>38.870697896749519</v>
      </c>
      <c r="F16" s="19">
        <v>173.3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170.77600000000001</v>
      </c>
      <c r="E17" s="4">
        <f t="shared" si="1"/>
        <v>40.816443594646273</v>
      </c>
      <c r="F17" s="19">
        <v>170.78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121.93000000298488</v>
      </c>
      <c r="N17">
        <v>1.4927562021963462E-9</v>
      </c>
      <c r="O17">
        <v>81681121018.679977</v>
      </c>
      <c r="P17">
        <v>1.3479211638374543E-43</v>
      </c>
      <c r="Q17">
        <v>121.92999999884032</v>
      </c>
      <c r="R17">
        <v>121.93000000712945</v>
      </c>
      <c r="S17">
        <v>121.92999999884032</v>
      </c>
      <c r="T17">
        <v>121.93000000712945</v>
      </c>
    </row>
    <row r="18" spans="1:20" x14ac:dyDescent="0.2">
      <c r="C18">
        <v>700</v>
      </c>
      <c r="D18" s="4">
        <f t="shared" si="0"/>
        <v>178.917</v>
      </c>
      <c r="E18" s="4">
        <f t="shared" si="1"/>
        <v>42.76218929254302</v>
      </c>
      <c r="F18" s="19">
        <v>178.92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8.1409999998781887E-2</v>
      </c>
      <c r="N18">
        <v>6.133937502796323E-13</v>
      </c>
      <c r="O18">
        <v>132720621887.11397</v>
      </c>
      <c r="P18">
        <v>1.9337379409342551E-44</v>
      </c>
      <c r="Q18">
        <v>8.1409999997078833E-2</v>
      </c>
      <c r="R18">
        <v>8.1410000000484942E-2</v>
      </c>
      <c r="S18">
        <v>8.1409999997078833E-2</v>
      </c>
      <c r="T18">
        <v>8.1410000000484942E-2</v>
      </c>
    </row>
    <row r="19" spans="1:20" x14ac:dyDescent="0.2">
      <c r="C19">
        <v>800</v>
      </c>
      <c r="D19" s="4">
        <f t="shared" si="0"/>
        <v>187.05799999999999</v>
      </c>
      <c r="E19" s="4">
        <f t="shared" si="1"/>
        <v>44.707934990439767</v>
      </c>
      <c r="F19" s="19">
        <v>187.06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7.6788664000794707E-5</v>
      </c>
      <c r="N19">
        <v>3.8767802009504825E-5</v>
      </c>
      <c r="O19">
        <v>1.9807329799602307</v>
      </c>
      <c r="P19">
        <v>0.11870200238960538</v>
      </c>
      <c r="Q19">
        <v>-3.0848233069480233E-5</v>
      </c>
      <c r="R19">
        <v>1.8442556107106965E-4</v>
      </c>
      <c r="S19">
        <v>-3.0848233069480233E-5</v>
      </c>
      <c r="T19">
        <v>1.8442556107106965E-4</v>
      </c>
    </row>
    <row r="20" spans="1:20" ht="13.5" thickBot="1" x14ac:dyDescent="0.25">
      <c r="C20">
        <v>900</v>
      </c>
      <c r="D20" s="4">
        <f t="shared" si="0"/>
        <v>195.19900000000001</v>
      </c>
      <c r="E20" s="4">
        <f t="shared" si="1"/>
        <v>46.653680688336522</v>
      </c>
      <c r="F20" s="19">
        <v>195.2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-6.007616705944845E-8</v>
      </c>
      <c r="N20" s="5">
        <v>3.0039001221978793E-8</v>
      </c>
      <c r="O20" s="5">
        <v>-1.9999388999489174</v>
      </c>
      <c r="P20" s="5">
        <v>0.11612462457293035</v>
      </c>
      <c r="Q20" s="5">
        <v>-1.434779777123009E-7</v>
      </c>
      <c r="R20" s="5">
        <v>2.3325643593404001E-8</v>
      </c>
      <c r="S20" s="5">
        <v>-1.434779777123009E-7</v>
      </c>
      <c r="T20" s="5">
        <v>2.3325643593404001E-8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  <c r="L23" t="s">
        <v>118</v>
      </c>
    </row>
    <row r="24" spans="1:20" ht="13.5" thickBot="1" x14ac:dyDescent="0.25">
      <c r="A24" s="2" t="s">
        <v>145</v>
      </c>
      <c r="D24">
        <f>M17</f>
        <v>121.93000000298488</v>
      </c>
      <c r="E24">
        <f>M18</f>
        <v>8.1409999998781887E-2</v>
      </c>
      <c r="F24">
        <f>+M19</f>
        <v>7.6788664000794707E-5</v>
      </c>
      <c r="G24">
        <f>M20</f>
        <v>-6.007616705944845E-8</v>
      </c>
    </row>
    <row r="25" spans="1:20" x14ac:dyDescent="0.2">
      <c r="A25" s="2" t="s">
        <v>149</v>
      </c>
      <c r="C25">
        <v>298.14999999999998</v>
      </c>
      <c r="D25" s="12">
        <f>D24/4.184</f>
        <v>29.141969407979179</v>
      </c>
      <c r="E25" s="12">
        <f>E24/4.184*1000</f>
        <v>19.457456978676362</v>
      </c>
      <c r="F25" s="12">
        <f>F24/4.184/100000</f>
        <v>1.8352931166537934E-10</v>
      </c>
      <c r="G25" s="12">
        <f>G24/4.184</f>
        <v>-1.4358548532372955E-8</v>
      </c>
      <c r="I25">
        <f t="shared" ref="I25:I32" si="5">J25*4.184</f>
        <v>146.20239150000629</v>
      </c>
      <c r="J25" s="4">
        <f t="shared" ref="J25:J32" si="6">$D$25+($E$25*0.001)*C25+($F$25*100000)*C25^-2+$G$25*C25^-0.5+$H$25*C25^2</f>
        <v>34.943210205546436</v>
      </c>
      <c r="L25" s="7" t="s">
        <v>119</v>
      </c>
      <c r="M25" s="7"/>
    </row>
    <row r="26" spans="1:20" x14ac:dyDescent="0.2">
      <c r="C26">
        <v>300</v>
      </c>
      <c r="I26">
        <f t="shared" si="5"/>
        <v>146.35300000000419</v>
      </c>
      <c r="J26" s="4">
        <f t="shared" si="6"/>
        <v>34.979206500957019</v>
      </c>
      <c r="L26" t="s">
        <v>120</v>
      </c>
      <c r="M26">
        <v>0.98820319640100918</v>
      </c>
    </row>
    <row r="27" spans="1:20" x14ac:dyDescent="0.2">
      <c r="C27">
        <v>400</v>
      </c>
      <c r="I27">
        <f t="shared" si="5"/>
        <v>154.49399999997379</v>
      </c>
      <c r="J27" s="4">
        <f t="shared" si="6"/>
        <v>36.924952198846505</v>
      </c>
      <c r="L27" t="s">
        <v>121</v>
      </c>
      <c r="M27">
        <v>0.97654555737717152</v>
      </c>
    </row>
    <row r="28" spans="1:20" x14ac:dyDescent="0.2">
      <c r="C28">
        <v>500</v>
      </c>
      <c r="I28">
        <f t="shared" si="5"/>
        <v>162.63499999999632</v>
      </c>
      <c r="J28" s="4">
        <f t="shared" si="6"/>
        <v>38.870697896748645</v>
      </c>
      <c r="L28" t="s">
        <v>122</v>
      </c>
      <c r="M28">
        <v>0.95895472541005011</v>
      </c>
    </row>
    <row r="29" spans="1:20" x14ac:dyDescent="0.2">
      <c r="C29">
        <v>600</v>
      </c>
      <c r="I29">
        <f t="shared" si="5"/>
        <v>170.77600000001476</v>
      </c>
      <c r="J29" s="4">
        <f t="shared" si="6"/>
        <v>40.816443594649797</v>
      </c>
      <c r="L29" t="s">
        <v>123</v>
      </c>
      <c r="M29">
        <v>5.3181433439313039</v>
      </c>
    </row>
    <row r="30" spans="1:20" ht="13.5" thickBot="1" x14ac:dyDescent="0.25">
      <c r="C30">
        <v>700</v>
      </c>
      <c r="I30">
        <f t="shared" si="5"/>
        <v>178.91700000001825</v>
      </c>
      <c r="J30" s="4">
        <f t="shared" si="6"/>
        <v>42.762189292547383</v>
      </c>
      <c r="L30" s="5" t="s">
        <v>124</v>
      </c>
      <c r="M30" s="5">
        <v>8</v>
      </c>
    </row>
    <row r="31" spans="1:20" x14ac:dyDescent="0.2">
      <c r="C31">
        <v>800</v>
      </c>
      <c r="I31">
        <f t="shared" si="5"/>
        <v>187.05800000000639</v>
      </c>
      <c r="J31" s="4">
        <f t="shared" si="6"/>
        <v>44.707934990441295</v>
      </c>
    </row>
    <row r="32" spans="1:20" ht="13.5" thickBot="1" x14ac:dyDescent="0.25">
      <c r="C32">
        <v>900</v>
      </c>
      <c r="I32">
        <f t="shared" si="5"/>
        <v>195.19899999998083</v>
      </c>
      <c r="J32" s="4">
        <f t="shared" si="6"/>
        <v>46.653680688331939</v>
      </c>
      <c r="L32" t="s">
        <v>125</v>
      </c>
    </row>
    <row r="33" spans="12:20" x14ac:dyDescent="0.2">
      <c r="L33" s="6"/>
      <c r="M33" s="6" t="s">
        <v>130</v>
      </c>
      <c r="N33" s="6" t="s">
        <v>131</v>
      </c>
      <c r="O33" s="6" t="s">
        <v>132</v>
      </c>
      <c r="P33" s="6" t="s">
        <v>133</v>
      </c>
      <c r="Q33" s="6" t="s">
        <v>134</v>
      </c>
    </row>
    <row r="34" spans="12:20" x14ac:dyDescent="0.2">
      <c r="L34" t="s">
        <v>126</v>
      </c>
      <c r="M34">
        <v>3</v>
      </c>
      <c r="N34">
        <v>4710.2879929935962</v>
      </c>
      <c r="O34">
        <v>1570.095997664532</v>
      </c>
      <c r="P34">
        <v>55.514461123976965</v>
      </c>
      <c r="Q34">
        <v>1.0233580072962539E-3</v>
      </c>
    </row>
    <row r="35" spans="12:20" x14ac:dyDescent="0.2">
      <c r="L35" t="s">
        <v>127</v>
      </c>
      <c r="M35">
        <v>4</v>
      </c>
      <c r="N35">
        <v>113.13059450640331</v>
      </c>
      <c r="O35">
        <v>28.282648626600828</v>
      </c>
    </row>
    <row r="36" spans="12:20" ht="13.5" thickBot="1" x14ac:dyDescent="0.25">
      <c r="L36" s="5" t="s">
        <v>128</v>
      </c>
      <c r="M36" s="5">
        <v>7</v>
      </c>
      <c r="N36" s="5">
        <v>4823.4185874999994</v>
      </c>
      <c r="O36" s="5"/>
      <c r="P36" s="5"/>
      <c r="Q36" s="5"/>
    </row>
    <row r="37" spans="12:20" ht="13.5" thickBot="1" x14ac:dyDescent="0.25"/>
    <row r="38" spans="12:20" x14ac:dyDescent="0.2">
      <c r="L38" s="6"/>
      <c r="M38" s="6" t="s">
        <v>135</v>
      </c>
      <c r="N38" s="6" t="s">
        <v>123</v>
      </c>
      <c r="O38" s="6" t="s">
        <v>136</v>
      </c>
      <c r="P38" s="6" t="s">
        <v>137</v>
      </c>
      <c r="Q38" s="6" t="s">
        <v>138</v>
      </c>
      <c r="R38" s="6" t="s">
        <v>139</v>
      </c>
      <c r="S38" s="6" t="s">
        <v>140</v>
      </c>
      <c r="T38" s="6" t="s">
        <v>141</v>
      </c>
    </row>
    <row r="39" spans="12:20" x14ac:dyDescent="0.2">
      <c r="L39" t="s">
        <v>129</v>
      </c>
      <c r="M39">
        <v>87.389383651896409</v>
      </c>
      <c r="N39">
        <v>383.31784083503521</v>
      </c>
      <c r="O39">
        <v>0.22798151910050368</v>
      </c>
      <c r="P39">
        <v>0.83084042642727174</v>
      </c>
      <c r="Q39">
        <v>-976.87376361255474</v>
      </c>
      <c r="R39">
        <v>1151.6525309163476</v>
      </c>
      <c r="S39">
        <v>-976.87376361255474</v>
      </c>
      <c r="T39">
        <v>1151.6525309163476</v>
      </c>
    </row>
    <row r="40" spans="12:20" x14ac:dyDescent="0.2">
      <c r="L40" t="s">
        <v>142</v>
      </c>
      <c r="M40">
        <v>7.3157521321762495E-2</v>
      </c>
      <c r="N40">
        <v>0.15751049474317763</v>
      </c>
      <c r="O40">
        <v>0.46446125028714141</v>
      </c>
      <c r="P40">
        <v>0.66647151393761273</v>
      </c>
      <c r="Q40">
        <v>-0.36416262661963589</v>
      </c>
      <c r="R40">
        <v>0.51047766926316085</v>
      </c>
      <c r="S40">
        <v>-0.36416262661963589</v>
      </c>
      <c r="T40">
        <v>0.51047766926316085</v>
      </c>
    </row>
    <row r="41" spans="12:20" x14ac:dyDescent="0.2">
      <c r="L41" t="s">
        <v>143</v>
      </c>
      <c r="M41">
        <v>-5842244.9336768007</v>
      </c>
      <c r="N41">
        <v>9955001.4519041348</v>
      </c>
      <c r="O41">
        <v>-0.58686530201955223</v>
      </c>
      <c r="P41">
        <v>0.58881866247855952</v>
      </c>
      <c r="Q41">
        <v>-33481817.235205106</v>
      </c>
      <c r="R41">
        <v>21797327.367851503</v>
      </c>
      <c r="S41">
        <v>-33481817.235205106</v>
      </c>
      <c r="T41">
        <v>21797327.367851503</v>
      </c>
    </row>
    <row r="42" spans="12:20" ht="13.5" thickBot="1" x14ac:dyDescent="0.25">
      <c r="L42" s="5" t="s">
        <v>144</v>
      </c>
      <c r="M42" s="5">
        <v>1436.5143135984317</v>
      </c>
      <c r="N42" s="5">
        <v>7713.5737719985455</v>
      </c>
      <c r="O42" s="5">
        <v>0.18623200556053521</v>
      </c>
      <c r="P42" s="5">
        <v>0.86132610576386703</v>
      </c>
      <c r="Q42" s="5">
        <v>-19979.844187639814</v>
      </c>
      <c r="R42" s="5">
        <v>22852.872814836679</v>
      </c>
      <c r="S42" s="5">
        <v>-19979.844187639814</v>
      </c>
      <c r="T42" s="5">
        <v>22852.872814836679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87</v>
      </c>
      <c r="B2" s="9" t="s">
        <v>87</v>
      </c>
      <c r="D2" s="9">
        <v>310.17700000000002</v>
      </c>
      <c r="E2" s="9">
        <v>236</v>
      </c>
      <c r="F2" s="9">
        <v>97.62</v>
      </c>
      <c r="G2" s="9">
        <v>-4120.8</v>
      </c>
      <c r="H2" s="9">
        <v>-3883.6</v>
      </c>
    </row>
    <row r="3" spans="1:22" x14ac:dyDescent="0.2">
      <c r="E3" s="13">
        <f>E2/4.184</f>
        <v>56.40535372848948</v>
      </c>
      <c r="F3" s="13">
        <f>F2</f>
        <v>97.62</v>
      </c>
      <c r="G3" s="14">
        <f>G2/4.184*1000</f>
        <v>-984894.83747609938</v>
      </c>
      <c r="H3" s="14">
        <f>H2/4.184*1000</f>
        <v>-928202.67686424474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183</v>
      </c>
      <c r="E5" s="11">
        <f>H3</f>
        <v>-928202.67686424474</v>
      </c>
      <c r="F5" s="11">
        <f>G3</f>
        <v>-984894.83747609938</v>
      </c>
      <c r="G5" s="10">
        <f>E3</f>
        <v>56.40535372848948</v>
      </c>
      <c r="H5" s="10">
        <f>F3</f>
        <v>97.62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1.6727099619479134E-11</v>
      </c>
    </row>
    <row r="8" spans="1:22" ht="16.5" thickBot="1" x14ac:dyDescent="0.3">
      <c r="A8" s="9">
        <v>1373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192.9</v>
      </c>
      <c r="E9" s="17">
        <v>0.17419999999999999</v>
      </c>
      <c r="F9" s="17">
        <v>-1174000</v>
      </c>
      <c r="G9" s="17"/>
      <c r="H9" s="17"/>
      <c r="I9" s="4">
        <f>D9+E9*C9+F9*C9^-2+G9*C9^-0.5+H9*C9^2</f>
        <v>231.63090358941827</v>
      </c>
      <c r="J9">
        <f>I9/4.184</f>
        <v>55.361114624621955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255.24249999999998</v>
      </c>
      <c r="J10">
        <f>I10/4.184</f>
        <v>61.004421606118541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13523.182300473052</v>
      </c>
      <c r="O12">
        <v>4507.7274334910171</v>
      </c>
      <c r="P12">
        <v>1.6110772355335274E+25</v>
      </c>
      <c r="Q12">
        <v>1.2842394983197192E-50</v>
      </c>
    </row>
    <row r="13" spans="1:22" x14ac:dyDescent="0.2">
      <c r="C13">
        <v>298.14999999999998</v>
      </c>
      <c r="D13" s="4">
        <f t="shared" ref="D13:D20" si="0">D$9+E$9*C13+F$9*C13^-2+G$9*C13^-0.5+H$9*C13^2</f>
        <v>231.63090358941827</v>
      </c>
      <c r="E13" s="4">
        <f t="shared" ref="E13:E20" si="1">D13/4.184</f>
        <v>55.361114624621955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1.1191834467199159E-21</v>
      </c>
      <c r="O13">
        <v>2.7979586167997898E-22</v>
      </c>
    </row>
    <row r="14" spans="1:22" ht="13.5" thickBot="1" x14ac:dyDescent="0.25">
      <c r="C14">
        <v>300</v>
      </c>
      <c r="D14" s="4">
        <f t="shared" si="0"/>
        <v>232.11555555555555</v>
      </c>
      <c r="E14" s="4">
        <f t="shared" si="1"/>
        <v>55.476949224559164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13523.182300473052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255.24249999999998</v>
      </c>
      <c r="E15" s="4">
        <f t="shared" si="1"/>
        <v>61.004421606118541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275.30399999999997</v>
      </c>
      <c r="E16" s="4">
        <f t="shared" si="1"/>
        <v>65.799235181644349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294.1588888888889</v>
      </c>
      <c r="E17" s="4">
        <f t="shared" si="1"/>
        <v>70.305661780327171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192.90000000240659</v>
      </c>
      <c r="N17">
        <v>1.2056455223020602E-9</v>
      </c>
      <c r="O17">
        <v>159997276508.00977</v>
      </c>
      <c r="P17">
        <v>9.1558968211122443E-45</v>
      </c>
      <c r="Q17">
        <v>192.89999999905916</v>
      </c>
      <c r="R17">
        <v>192.90000000575401</v>
      </c>
      <c r="S17">
        <v>192.89999999905916</v>
      </c>
      <c r="T17">
        <v>192.90000000575401</v>
      </c>
    </row>
    <row r="18" spans="1:20" x14ac:dyDescent="0.2">
      <c r="C18">
        <v>700</v>
      </c>
      <c r="D18" s="4">
        <f t="shared" si="0"/>
        <v>312.44408163265308</v>
      </c>
      <c r="E18" s="4">
        <f t="shared" si="1"/>
        <v>74.67592773246966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0.17419999999902153</v>
      </c>
      <c r="N18">
        <v>4.9541608157085619E-13</v>
      </c>
      <c r="O18">
        <v>351623628055.57574</v>
      </c>
      <c r="P18">
        <v>3.9249944561198945E-46</v>
      </c>
      <c r="Q18">
        <v>0.17419999999764602</v>
      </c>
      <c r="R18">
        <v>0.17420000000039704</v>
      </c>
      <c r="S18">
        <v>0.17419999999764602</v>
      </c>
      <c r="T18">
        <v>0.17420000000039704</v>
      </c>
    </row>
    <row r="19" spans="1:20" x14ac:dyDescent="0.2">
      <c r="C19">
        <v>800</v>
      </c>
      <c r="D19" s="4">
        <f t="shared" si="0"/>
        <v>330.42562499999997</v>
      </c>
      <c r="E19" s="4">
        <f t="shared" si="1"/>
        <v>78.97361974187379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-1173999.9999376596</v>
      </c>
      <c r="N19">
        <v>3.1311360042237112E-5</v>
      </c>
      <c r="O19">
        <v>-37494378984.304909</v>
      </c>
      <c r="P19">
        <v>3.0358939107112952E-42</v>
      </c>
      <c r="Q19">
        <v>-1174000.0000245941</v>
      </c>
      <c r="R19">
        <v>-1173999.9998507251</v>
      </c>
      <c r="S19">
        <v>-1174000.0000245941</v>
      </c>
      <c r="T19">
        <v>-1173999.9998507251</v>
      </c>
    </row>
    <row r="20" spans="1:20" ht="13.5" thickBot="1" x14ac:dyDescent="0.25">
      <c r="C20">
        <v>900</v>
      </c>
      <c r="D20" s="4">
        <f t="shared" si="0"/>
        <v>348.23061728395061</v>
      </c>
      <c r="E20" s="4">
        <f t="shared" si="1"/>
        <v>83.229115029624907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-4.8531865849762214E-8</v>
      </c>
      <c r="N20" s="5">
        <v>2.4261421432661514E-8</v>
      </c>
      <c r="O20" s="5">
        <v>-2.0003719066693693</v>
      </c>
      <c r="P20" s="5">
        <v>0.1160672266004799</v>
      </c>
      <c r="Q20" s="5">
        <v>-1.1589251015159027E-7</v>
      </c>
      <c r="R20" s="5">
        <v>1.882877845206585E-8</v>
      </c>
      <c r="S20" s="5">
        <v>-1.1589251015159027E-7</v>
      </c>
      <c r="T20" s="5">
        <v>1.882877845206585E-8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192.90000000240659</v>
      </c>
      <c r="E24">
        <f>M18</f>
        <v>0.17419999999902153</v>
      </c>
      <c r="F24">
        <f>+M19</f>
        <v>-1173999.9999376596</v>
      </c>
      <c r="G24">
        <f>M20</f>
        <v>-4.8531865849762214E-8</v>
      </c>
    </row>
    <row r="25" spans="1:20" x14ac:dyDescent="0.2">
      <c r="A25" s="2" t="s">
        <v>149</v>
      </c>
      <c r="C25">
        <v>298.14999999999998</v>
      </c>
      <c r="D25" s="12">
        <f>D24/4.184</f>
        <v>46.104206501531209</v>
      </c>
      <c r="E25" s="12">
        <f>E24/4.184*1000</f>
        <v>41.634799234947785</v>
      </c>
      <c r="F25" s="12">
        <f>F24/4.184/100000</f>
        <v>-2.8059273421072168</v>
      </c>
      <c r="G25" s="12">
        <f>G24/4.184</f>
        <v>-1.1599394323556934E-8</v>
      </c>
      <c r="I25">
        <f t="shared" ref="I25:I32" si="5">J25*4.184</f>
        <v>231.63090358942372</v>
      </c>
      <c r="J25" s="4">
        <f t="shared" ref="J25:J32" si="6">$D$25+($E$25*0.001)*C25+($F$25*100000)*C25^-2+$G$25*C25^-0.5+$H$25*C25^2</f>
        <v>55.361114624623262</v>
      </c>
    </row>
    <row r="26" spans="1:20" x14ac:dyDescent="0.2">
      <c r="C26">
        <v>300</v>
      </c>
      <c r="I26">
        <f t="shared" si="5"/>
        <v>232.11555555555927</v>
      </c>
      <c r="J26" s="4">
        <f t="shared" si="6"/>
        <v>55.476949224560052</v>
      </c>
    </row>
    <row r="27" spans="1:20" x14ac:dyDescent="0.2">
      <c r="C27">
        <v>400</v>
      </c>
      <c r="I27">
        <f t="shared" si="5"/>
        <v>255.24249999997826</v>
      </c>
      <c r="J27" s="4">
        <f t="shared" si="6"/>
        <v>61.004421606113347</v>
      </c>
    </row>
    <row r="28" spans="1:20" x14ac:dyDescent="0.2">
      <c r="C28">
        <v>500</v>
      </c>
      <c r="I28">
        <f t="shared" si="5"/>
        <v>275.30399999999634</v>
      </c>
      <c r="J28" s="4">
        <f t="shared" si="6"/>
        <v>65.799235181643482</v>
      </c>
    </row>
    <row r="29" spans="1:20" x14ac:dyDescent="0.2">
      <c r="C29">
        <v>600</v>
      </c>
      <c r="I29">
        <f t="shared" si="5"/>
        <v>294.15888888890026</v>
      </c>
      <c r="J29" s="4">
        <f t="shared" si="6"/>
        <v>70.305661780329885</v>
      </c>
    </row>
    <row r="30" spans="1:20" x14ac:dyDescent="0.2">
      <c r="C30">
        <v>700</v>
      </c>
      <c r="I30">
        <f t="shared" si="5"/>
        <v>312.44408163266758</v>
      </c>
      <c r="J30" s="4">
        <f t="shared" si="6"/>
        <v>74.675927732473127</v>
      </c>
    </row>
    <row r="31" spans="1:20" x14ac:dyDescent="0.2">
      <c r="C31">
        <v>800</v>
      </c>
      <c r="I31">
        <f t="shared" si="5"/>
        <v>330.42562500000537</v>
      </c>
      <c r="J31" s="4">
        <f t="shared" si="6"/>
        <v>78.973619741875083</v>
      </c>
    </row>
    <row r="32" spans="1:20" x14ac:dyDescent="0.2">
      <c r="C32">
        <v>900</v>
      </c>
      <c r="I32">
        <f t="shared" si="5"/>
        <v>348.23061728393583</v>
      </c>
      <c r="J32" s="4">
        <f t="shared" si="6"/>
        <v>83.229115029621369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32"/>
  <sheetViews>
    <sheetView workbookViewId="0"/>
  </sheetViews>
  <sheetFormatPr defaultRowHeight="12.75" x14ac:dyDescent="0.2"/>
  <cols>
    <col min="1" max="1" width="23.2851562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164</v>
      </c>
      <c r="B2" s="9" t="s">
        <v>164</v>
      </c>
      <c r="D2" s="9">
        <v>502.31099999999998</v>
      </c>
      <c r="E2" s="9">
        <v>390.4</v>
      </c>
      <c r="F2" s="9">
        <v>159.6</v>
      </c>
      <c r="G2" s="9">
        <v>-6738.5</v>
      </c>
      <c r="H2" s="9">
        <v>-6337.1</v>
      </c>
    </row>
    <row r="3" spans="1:22" x14ac:dyDescent="0.2">
      <c r="E3" s="13">
        <f>E2/4.184</f>
        <v>93.307839388145311</v>
      </c>
      <c r="F3" s="13">
        <f>F2</f>
        <v>159.6</v>
      </c>
      <c r="G3" s="14">
        <f>G2/4.184*1000</f>
        <v>-1610540.1529636711</v>
      </c>
      <c r="H3" s="14">
        <f>H2/4.184*1000</f>
        <v>-1514603.2504780113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165</v>
      </c>
      <c r="E5" s="11">
        <f>H3</f>
        <v>-1514603.2504780113</v>
      </c>
      <c r="F5" s="11">
        <f>G3</f>
        <v>-1610540.1529636711</v>
      </c>
      <c r="G5" s="10">
        <f>E3</f>
        <v>93.307839388145311</v>
      </c>
      <c r="H5" s="10">
        <f>F3</f>
        <v>159.6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1.4586734574045681E-12</v>
      </c>
    </row>
    <row r="8" spans="1:22" ht="16.5" thickBot="1" x14ac:dyDescent="0.3">
      <c r="A8" s="9">
        <v>1500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387.8</v>
      </c>
      <c r="E9" s="17">
        <v>0.1186</v>
      </c>
      <c r="F9" s="17">
        <v>-12700000</v>
      </c>
      <c r="G9" s="17">
        <v>1811</v>
      </c>
      <c r="H9" s="17"/>
      <c r="I9" s="4">
        <f>D9+E9*C9+F9*C9^-2+G9*C9^-0.5+H9*C9^2</f>
        <v>385.17489677557484</v>
      </c>
      <c r="J9">
        <f>I9/4.184</f>
        <v>92.059009745596271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446.41500000000002</v>
      </c>
      <c r="J10">
        <f>I10/4.184</f>
        <v>106.69574569789675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25370.09252484707</v>
      </c>
      <c r="O12">
        <v>8456.6975082823574</v>
      </c>
      <c r="P12">
        <v>3.9745195313696425E+27</v>
      </c>
      <c r="Q12">
        <v>2.1101312745057668E-55</v>
      </c>
    </row>
    <row r="13" spans="1:22" x14ac:dyDescent="0.2">
      <c r="C13">
        <v>298.14999999999998</v>
      </c>
      <c r="D13" s="4">
        <f t="shared" ref="D13:D20" si="0">D$9+E$9*C13+F$9*C13^-2+G$9*C13^-0.5+H$9*C13^2</f>
        <v>385.17489677557484</v>
      </c>
      <c r="E13" s="4">
        <f t="shared" ref="E13:E20" si="1">D13/4.184</f>
        <v>92.059009745596271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8.5109130213463863E-24</v>
      </c>
      <c r="O13">
        <v>2.1277282553365966E-24</v>
      </c>
    </row>
    <row r="14" spans="1:22" ht="13.5" thickBot="1" x14ac:dyDescent="0.25">
      <c r="C14">
        <v>300</v>
      </c>
      <c r="D14" s="4">
        <f t="shared" si="0"/>
        <v>386.82702263913012</v>
      </c>
      <c r="E14" s="4">
        <f t="shared" si="1"/>
        <v>92.453877303807388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25370.09252484707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446.41500000000002</v>
      </c>
      <c r="E15" s="4">
        <f t="shared" si="1"/>
        <v>106.69574569789675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477.29038214504237</v>
      </c>
      <c r="E16" s="4">
        <f t="shared" si="1"/>
        <v>114.07513913600438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497.61598762522783</v>
      </c>
      <c r="E17" s="4">
        <f t="shared" si="1"/>
        <v>118.93307543623992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387.79999999982698</v>
      </c>
      <c r="N17">
        <v>1.0513736167223502E-10</v>
      </c>
      <c r="O17">
        <v>3688508003546.7383</v>
      </c>
      <c r="P17">
        <v>3.2415171951686203E-50</v>
      </c>
      <c r="Q17">
        <v>387.79999999953509</v>
      </c>
      <c r="R17">
        <v>387.80000000011887</v>
      </c>
      <c r="S17">
        <v>387.79999999953509</v>
      </c>
      <c r="T17">
        <v>387.80000000011887</v>
      </c>
    </row>
    <row r="18" spans="1:20" x14ac:dyDescent="0.2">
      <c r="C18">
        <v>700</v>
      </c>
      <c r="D18" s="4">
        <f t="shared" si="0"/>
        <v>513.35099871503223</v>
      </c>
      <c r="E18" s="4">
        <f t="shared" si="1"/>
        <v>122.69383334489298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0.11860000000006622</v>
      </c>
      <c r="N18">
        <v>4.3202366518893674E-14</v>
      </c>
      <c r="O18">
        <v>2745219985766.2642</v>
      </c>
      <c r="P18">
        <v>1.0564346627003609E-49</v>
      </c>
      <c r="Q18">
        <v>0.11859999999994628</v>
      </c>
      <c r="R18">
        <v>0.11860000000018617</v>
      </c>
      <c r="S18">
        <v>0.11859999999994628</v>
      </c>
      <c r="T18">
        <v>0.11860000000018617</v>
      </c>
    </row>
    <row r="19" spans="1:20" x14ac:dyDescent="0.2">
      <c r="C19">
        <v>800</v>
      </c>
      <c r="D19" s="4">
        <f t="shared" si="0"/>
        <v>526.86476903644188</v>
      </c>
      <c r="E19" s="4">
        <f t="shared" si="1"/>
        <v>125.92370196855686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-12700000.000004945</v>
      </c>
      <c r="N19">
        <v>2.7304823219718154E-6</v>
      </c>
      <c r="O19">
        <v>-4651192903835.998</v>
      </c>
      <c r="P19">
        <v>1.2820171737888071E-50</v>
      </c>
      <c r="Q19">
        <v>-12700000.000012526</v>
      </c>
      <c r="R19">
        <v>-12699999.999997364</v>
      </c>
      <c r="S19">
        <v>-12700000.000012526</v>
      </c>
      <c r="T19">
        <v>-12699999.999997364</v>
      </c>
    </row>
    <row r="20" spans="1:20" ht="13.5" thickBot="1" x14ac:dyDescent="0.25">
      <c r="C20">
        <v>900</v>
      </c>
      <c r="D20" s="4">
        <f t="shared" si="0"/>
        <v>539.22765432098765</v>
      </c>
      <c r="E20" s="4">
        <f t="shared" si="1"/>
        <v>128.87850246677525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1811.0000000035941</v>
      </c>
      <c r="N20" s="5">
        <v>2.1156980162608524E-9</v>
      </c>
      <c r="O20" s="5">
        <v>855982274447.76746</v>
      </c>
      <c r="P20" s="5">
        <v>1.1176148519886345E-47</v>
      </c>
      <c r="Q20" s="5">
        <v>1810.9999999977199</v>
      </c>
      <c r="R20" s="5">
        <v>1811.0000000094683</v>
      </c>
      <c r="S20" s="5">
        <v>1810.9999999977199</v>
      </c>
      <c r="T20" s="5">
        <v>1811.0000000094683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387.79999999982698</v>
      </c>
      <c r="E24">
        <f>M18</f>
        <v>0.11860000000006622</v>
      </c>
      <c r="F24">
        <f>+M19</f>
        <v>-12700000.000004945</v>
      </c>
      <c r="G24">
        <f>M20</f>
        <v>1811.0000000035941</v>
      </c>
    </row>
    <row r="25" spans="1:20" x14ac:dyDescent="0.2">
      <c r="A25" s="2" t="s">
        <v>149</v>
      </c>
      <c r="C25">
        <v>298.14999999999998</v>
      </c>
      <c r="D25" s="12">
        <f>D24/4.184</f>
        <v>92.686424474146023</v>
      </c>
      <c r="E25" s="12">
        <f>E24/4.184*1000</f>
        <v>28.346080305943168</v>
      </c>
      <c r="F25" s="12">
        <f>F24/4.184/100000</f>
        <v>-30.353728489495566</v>
      </c>
      <c r="G25" s="12">
        <f>G24/4.184</f>
        <v>432.83938814617449</v>
      </c>
      <c r="I25">
        <f t="shared" ref="I25:I32" si="5">J25*4.184</f>
        <v>385.17489677557404</v>
      </c>
      <c r="J25" s="4">
        <f t="shared" ref="J25:J32" si="6">$D$25+($E$25*0.001)*C25+($F$25*100000)*C25^-2+$G$25*C25^-0.5+$H$25*C25^2</f>
        <v>92.059009745596086</v>
      </c>
    </row>
    <row r="26" spans="1:20" x14ac:dyDescent="0.2">
      <c r="C26">
        <v>300</v>
      </c>
      <c r="I26">
        <f t="shared" si="5"/>
        <v>386.82702263912955</v>
      </c>
      <c r="J26" s="4">
        <f t="shared" si="6"/>
        <v>92.453877303807246</v>
      </c>
    </row>
    <row r="27" spans="1:20" x14ac:dyDescent="0.2">
      <c r="C27">
        <v>400</v>
      </c>
      <c r="I27">
        <f t="shared" si="5"/>
        <v>446.41500000000224</v>
      </c>
      <c r="J27" s="4">
        <f t="shared" si="6"/>
        <v>106.69574569789728</v>
      </c>
    </row>
    <row r="28" spans="1:20" x14ac:dyDescent="0.2">
      <c r="C28">
        <v>500</v>
      </c>
      <c r="I28">
        <f t="shared" si="5"/>
        <v>477.2903821450434</v>
      </c>
      <c r="J28" s="4">
        <f t="shared" si="6"/>
        <v>114.07513913600464</v>
      </c>
    </row>
    <row r="29" spans="1:20" x14ac:dyDescent="0.2">
      <c r="C29">
        <v>600</v>
      </c>
      <c r="I29">
        <f t="shared" si="5"/>
        <v>497.61598762522755</v>
      </c>
      <c r="J29" s="4">
        <f t="shared" si="6"/>
        <v>118.93307543623985</v>
      </c>
    </row>
    <row r="30" spans="1:20" x14ac:dyDescent="0.2">
      <c r="C30">
        <v>700</v>
      </c>
      <c r="I30">
        <f t="shared" si="5"/>
        <v>513.35099871503132</v>
      </c>
      <c r="J30" s="4">
        <f t="shared" si="6"/>
        <v>122.69383334489277</v>
      </c>
    </row>
    <row r="31" spans="1:20" x14ac:dyDescent="0.2">
      <c r="C31">
        <v>800</v>
      </c>
      <c r="I31">
        <f t="shared" si="5"/>
        <v>526.8647690364412</v>
      </c>
      <c r="J31" s="4">
        <f t="shared" si="6"/>
        <v>125.92370196855668</v>
      </c>
    </row>
    <row r="32" spans="1:20" x14ac:dyDescent="0.2">
      <c r="C32">
        <v>900</v>
      </c>
      <c r="I32">
        <f t="shared" si="5"/>
        <v>539.22765432098788</v>
      </c>
      <c r="J32" s="4">
        <f t="shared" si="6"/>
        <v>128.8785024667753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V32"/>
  <sheetViews>
    <sheetView workbookViewId="0"/>
  </sheetViews>
  <sheetFormatPr defaultRowHeight="12.75" x14ac:dyDescent="0.2"/>
  <cols>
    <col min="1" max="1" width="23.2851562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166</v>
      </c>
      <c r="B2" s="9" t="s">
        <v>166</v>
      </c>
      <c r="D2" s="9">
        <v>504.30200000000002</v>
      </c>
      <c r="E2" s="9">
        <v>387.9</v>
      </c>
      <c r="F2" s="9">
        <v>157.56</v>
      </c>
      <c r="G2" s="9">
        <v>-6872</v>
      </c>
      <c r="H2" s="9">
        <v>-6489.7</v>
      </c>
    </row>
    <row r="3" spans="1:22" x14ac:dyDescent="0.2">
      <c r="E3" s="13">
        <f>E2/4.184</f>
        <v>92.710325047801135</v>
      </c>
      <c r="F3" s="13">
        <f>F2</f>
        <v>157.56</v>
      </c>
      <c r="G3" s="14">
        <f>G2/4.184*1000</f>
        <v>-1642447.4187380497</v>
      </c>
      <c r="H3" s="14">
        <f>H2/4.184*1000</f>
        <v>-1551075.5258126194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167</v>
      </c>
      <c r="E5" s="11">
        <f>H3</f>
        <v>-1551075.5258126194</v>
      </c>
      <c r="F5" s="11">
        <f>G3</f>
        <v>-1642447.4187380497</v>
      </c>
      <c r="G5" s="10">
        <f>E3</f>
        <v>92.710325047801135</v>
      </c>
      <c r="H5" s="10">
        <f>F3</f>
        <v>157.56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3.4035100879893416E-11</v>
      </c>
    </row>
    <row r="8" spans="1:22" ht="16.5" thickBot="1" x14ac:dyDescent="0.3">
      <c r="A8" s="9">
        <v>1600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754.3</v>
      </c>
      <c r="E9" s="17">
        <v>-3.0259999999999999E-2</v>
      </c>
      <c r="F9" s="17">
        <v>-908400</v>
      </c>
      <c r="G9" s="17">
        <v>-6201</v>
      </c>
      <c r="H9" s="17"/>
      <c r="I9" s="4">
        <f>D9+E9*C9+F9*C9^-2+G9*C9^-0.5+H9*C9^2</f>
        <v>375.93508917410355</v>
      </c>
      <c r="J9">
        <f>I9/4.184</f>
        <v>89.85064272803622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426.46849999999989</v>
      </c>
      <c r="J10">
        <f>I10/4.184</f>
        <v>101.92841778202674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22633.742640308035</v>
      </c>
      <c r="O12">
        <v>7544.5808801026787</v>
      </c>
      <c r="P12">
        <v>6.5129993417823649E+24</v>
      </c>
      <c r="Q12">
        <v>7.858084176841093E-50</v>
      </c>
    </row>
    <row r="13" spans="1:22" x14ac:dyDescent="0.2">
      <c r="C13">
        <v>298.14999999999998</v>
      </c>
      <c r="D13" s="4">
        <f t="shared" ref="D13:D20" si="0">D$9+E$9*C13+F$9*C13^-2+G$9*C13^-0.5+H$9*C13^2</f>
        <v>375.93508917410355</v>
      </c>
      <c r="E13" s="4">
        <f t="shared" ref="E13:E20" si="1">D13/4.184</f>
        <v>89.85064272803622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4.6335523676180859E-21</v>
      </c>
      <c r="O13">
        <v>1.1583880919045215E-21</v>
      </c>
    </row>
    <row r="14" spans="1:22" ht="13.5" thickBot="1" x14ac:dyDescent="0.25">
      <c r="C14">
        <v>300</v>
      </c>
      <c r="D14" s="4">
        <f t="shared" si="0"/>
        <v>377.11376474217974</v>
      </c>
      <c r="E14" s="4">
        <f t="shared" si="1"/>
        <v>90.13235294985175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22633.742640308035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426.46849999999989</v>
      </c>
      <c r="E15" s="4">
        <f t="shared" si="1"/>
        <v>101.92841778202674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458.21924943047605</v>
      </c>
      <c r="E16" s="4">
        <f t="shared" si="1"/>
        <v>109.51702902258032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480.46590175002518</v>
      </c>
      <c r="E17" s="4">
        <f t="shared" si="1"/>
        <v>114.8341065368129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754.30000000489895</v>
      </c>
      <c r="N17">
        <v>2.4531609131541819E-9</v>
      </c>
      <c r="O17">
        <v>307480848875.52216</v>
      </c>
      <c r="P17">
        <v>6.7124175598657223E-46</v>
      </c>
      <c r="Q17">
        <v>754.29999999808786</v>
      </c>
      <c r="R17">
        <v>754.30000001171004</v>
      </c>
      <c r="S17">
        <v>754.29999999808786</v>
      </c>
      <c r="T17">
        <v>754.30000001171004</v>
      </c>
    </row>
    <row r="18" spans="1:20" x14ac:dyDescent="0.2">
      <c r="C18">
        <v>700</v>
      </c>
      <c r="D18" s="4">
        <f t="shared" si="0"/>
        <v>496.88835273595771</v>
      </c>
      <c r="E18" s="4">
        <f t="shared" si="1"/>
        <v>118.75916652389046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-3.0260000001991146E-2</v>
      </c>
      <c r="N18">
        <v>1.0080370594642665E-12</v>
      </c>
      <c r="O18">
        <v>-30018737622.675491</v>
      </c>
      <c r="P18">
        <v>7.3889299737299763E-42</v>
      </c>
      <c r="Q18">
        <v>-3.026000000478991E-2</v>
      </c>
      <c r="R18">
        <v>-3.0259999999192381E-2</v>
      </c>
      <c r="S18">
        <v>-3.026000000478991E-2</v>
      </c>
      <c r="T18">
        <v>-3.0259999999192381E-2</v>
      </c>
    </row>
    <row r="19" spans="1:20" x14ac:dyDescent="0.2">
      <c r="C19">
        <v>800</v>
      </c>
      <c r="D19" s="4">
        <f t="shared" si="0"/>
        <v>509.43416749311098</v>
      </c>
      <c r="E19" s="4">
        <f t="shared" si="1"/>
        <v>121.75768821537069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-908399.99987297691</v>
      </c>
      <c r="N19">
        <v>6.3710106471966387E-5</v>
      </c>
      <c r="O19">
        <v>-14258334355.047571</v>
      </c>
      <c r="P19">
        <v>1.4516973093720608E-40</v>
      </c>
      <c r="Q19">
        <v>-908400.00004986487</v>
      </c>
      <c r="R19">
        <v>-908399.99969608895</v>
      </c>
      <c r="S19">
        <v>-908400.00004986487</v>
      </c>
      <c r="T19">
        <v>-908399.99969608895</v>
      </c>
    </row>
    <row r="20" spans="1:20" ht="13.5" thickBot="1" x14ac:dyDescent="0.25">
      <c r="C20">
        <v>900</v>
      </c>
      <c r="D20" s="4">
        <f t="shared" si="0"/>
        <v>519.24451851851836</v>
      </c>
      <c r="E20" s="4">
        <f t="shared" si="1"/>
        <v>124.10241838396711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-6201.0000000988193</v>
      </c>
      <c r="N20" s="5">
        <v>4.9365397751840231E-8</v>
      </c>
      <c r="O20" s="5">
        <v>-125614302375.74982</v>
      </c>
      <c r="P20" s="5">
        <v>2.409877058712747E-44</v>
      </c>
      <c r="Q20" s="5">
        <v>-6201.0000002358802</v>
      </c>
      <c r="R20" s="5">
        <v>-6200.9999999617585</v>
      </c>
      <c r="S20" s="5">
        <v>-6201.0000002358802</v>
      </c>
      <c r="T20" s="5">
        <v>-6200.9999999617585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754.30000000489895</v>
      </c>
      <c r="E24">
        <f>M18</f>
        <v>-3.0260000001991146E-2</v>
      </c>
      <c r="F24">
        <f>+M19</f>
        <v>-908399.99987297691</v>
      </c>
      <c r="G24">
        <f>M20</f>
        <v>-6201.0000000988193</v>
      </c>
    </row>
    <row r="25" spans="1:20" x14ac:dyDescent="0.2">
      <c r="A25" s="2" t="s">
        <v>149</v>
      </c>
      <c r="C25">
        <v>298.14999999999998</v>
      </c>
      <c r="D25" s="12">
        <f>D24/4.184</f>
        <v>180.28202676981331</v>
      </c>
      <c r="E25" s="12">
        <f>E24/4.184*1000</f>
        <v>-7.2323135760017081</v>
      </c>
      <c r="F25" s="12">
        <f>F24/4.184/100000</f>
        <v>-2.1711281067709773</v>
      </c>
      <c r="G25" s="12">
        <f>G24/4.184</f>
        <v>-1482.0745698132932</v>
      </c>
      <c r="I25">
        <f t="shared" ref="I25:I32" si="5">J25*4.184</f>
        <v>375.93508917411498</v>
      </c>
      <c r="J25" s="4">
        <f t="shared" ref="J25:J32" si="6">$D$25+($E$25*0.001)*C25+($F$25*100000)*C25^-2+$G$25*C25^-0.5+$H$25*C25^2</f>
        <v>89.850642728038949</v>
      </c>
    </row>
    <row r="26" spans="1:20" x14ac:dyDescent="0.2">
      <c r="C26">
        <v>300</v>
      </c>
      <c r="I26">
        <f t="shared" si="5"/>
        <v>377.11376474218741</v>
      </c>
      <c r="J26" s="4">
        <f t="shared" si="6"/>
        <v>90.132352949853583</v>
      </c>
    </row>
    <row r="27" spans="1:20" x14ac:dyDescent="0.2">
      <c r="C27">
        <v>400</v>
      </c>
      <c r="I27">
        <f t="shared" si="5"/>
        <v>426.46849999995538</v>
      </c>
      <c r="J27" s="4">
        <f t="shared" si="6"/>
        <v>101.9284177820161</v>
      </c>
    </row>
    <row r="28" spans="1:20" x14ac:dyDescent="0.2">
      <c r="C28">
        <v>500</v>
      </c>
      <c r="I28">
        <f t="shared" si="5"/>
        <v>458.2192494304681</v>
      </c>
      <c r="J28" s="4">
        <f t="shared" si="6"/>
        <v>109.51702902257841</v>
      </c>
    </row>
    <row r="29" spans="1:20" x14ac:dyDescent="0.2">
      <c r="C29">
        <v>600</v>
      </c>
      <c r="I29">
        <f t="shared" si="5"/>
        <v>480.46590175004803</v>
      </c>
      <c r="J29" s="4">
        <f t="shared" si="6"/>
        <v>114.83410653681835</v>
      </c>
    </row>
    <row r="30" spans="1:20" x14ac:dyDescent="0.2">
      <c r="C30">
        <v>700</v>
      </c>
      <c r="I30">
        <f t="shared" si="5"/>
        <v>496.88835273598704</v>
      </c>
      <c r="J30" s="4">
        <f t="shared" si="6"/>
        <v>118.75916652389748</v>
      </c>
    </row>
    <row r="31" spans="1:20" x14ac:dyDescent="0.2">
      <c r="C31">
        <v>800</v>
      </c>
      <c r="I31">
        <f t="shared" si="5"/>
        <v>509.43416749312166</v>
      </c>
      <c r="J31" s="4">
        <f t="shared" si="6"/>
        <v>121.75768821537324</v>
      </c>
    </row>
    <row r="32" spans="1:20" x14ac:dyDescent="0.2">
      <c r="C32">
        <v>900</v>
      </c>
      <c r="I32">
        <f t="shared" si="5"/>
        <v>519.24451851848835</v>
      </c>
      <c r="J32" s="4">
        <f t="shared" si="6"/>
        <v>124.10241838395991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I1" s="3" t="s">
        <v>187</v>
      </c>
      <c r="L1" t="s">
        <v>118</v>
      </c>
    </row>
    <row r="2" spans="1:22" ht="13.5" thickBot="1" x14ac:dyDescent="0.25">
      <c r="A2" s="9" t="s">
        <v>43</v>
      </c>
      <c r="B2" s="9" t="s">
        <v>43</v>
      </c>
      <c r="D2" s="9">
        <v>184.04300000000001</v>
      </c>
      <c r="E2" s="9">
        <v>105.4</v>
      </c>
      <c r="F2" s="9">
        <v>51.53</v>
      </c>
      <c r="G2" s="9">
        <v>-3084.5</v>
      </c>
      <c r="H2" s="9">
        <v>-2910.6</v>
      </c>
      <c r="I2" s="9">
        <f>D2/F2</f>
        <v>3.5715699592470407</v>
      </c>
    </row>
    <row r="3" spans="1:22" x14ac:dyDescent="0.2">
      <c r="E3" s="13">
        <f>E2/4.184</f>
        <v>25.191204588910136</v>
      </c>
      <c r="F3" s="13">
        <f>F2</f>
        <v>51.53</v>
      </c>
      <c r="G3" s="14">
        <f>G2/4.184*1000</f>
        <v>-737213.19311663473</v>
      </c>
      <c r="H3" s="14">
        <f>H2/4.184*1000</f>
        <v>-695650.09560229443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184</v>
      </c>
      <c r="E5" s="11">
        <f>H3</f>
        <v>-695650.09560229443</v>
      </c>
      <c r="F5" s="11">
        <f>G3</f>
        <v>-737213.19311663473</v>
      </c>
      <c r="G5" s="10">
        <f>E3</f>
        <v>25.191204588910136</v>
      </c>
      <c r="H5" s="10">
        <f>F3</f>
        <v>51.53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9.0204568676824206E-12</v>
      </c>
    </row>
    <row r="8" spans="1:22" ht="16.5" thickBot="1" x14ac:dyDescent="0.3">
      <c r="A8" s="9">
        <v>1000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471.4</v>
      </c>
      <c r="E9" s="17">
        <v>-8.165E-2</v>
      </c>
      <c r="F9" s="17">
        <v>1270000</v>
      </c>
      <c r="G9" s="17">
        <v>-5486</v>
      </c>
      <c r="H9" s="17"/>
      <c r="I9" s="4">
        <f>D9+E9*C9+F9*C9^-2+G9*C9^-0.5+H9*C9^2</f>
        <v>143.62732844874495</v>
      </c>
      <c r="J9">
        <f>I9/4.184</f>
        <v>34.327755365378813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172.3775</v>
      </c>
      <c r="J10">
        <f>I10/4.184</f>
        <v>41.199211281070745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6271.1227272618889</v>
      </c>
      <c r="O12">
        <v>2090.3742424206298</v>
      </c>
      <c r="P12">
        <v>2.5690169928207144E+25</v>
      </c>
      <c r="Q12">
        <v>5.0506211311561262E-51</v>
      </c>
    </row>
    <row r="13" spans="1:22" x14ac:dyDescent="0.2">
      <c r="C13">
        <v>298.14999999999998</v>
      </c>
      <c r="D13" s="4">
        <f t="shared" ref="D13:D20" si="0">D$9+E$9*C13+F$9*C13^-2+G$9*C13^-0.5+H$9*C13^2</f>
        <v>143.62732844874495</v>
      </c>
      <c r="E13" s="4">
        <f t="shared" ref="E13:E20" si="1">D13/4.184</f>
        <v>34.327755365378813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3.2547456840687579E-22</v>
      </c>
      <c r="O13">
        <v>8.1368642101718946E-23</v>
      </c>
    </row>
    <row r="14" spans="1:22" ht="13.5" thickBot="1" x14ac:dyDescent="0.25">
      <c r="C14">
        <v>300</v>
      </c>
      <c r="D14" s="4">
        <f t="shared" si="0"/>
        <v>144.28175343368241</v>
      </c>
      <c r="E14" s="4">
        <f t="shared" si="1"/>
        <v>34.484166690650667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6271.1227272618889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172.3775</v>
      </c>
      <c r="E15" s="4">
        <f t="shared" si="1"/>
        <v>41.199211281070745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190.31362150872306</v>
      </c>
      <c r="E16" s="4">
        <f t="shared" si="1"/>
        <v>45.486047205717746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201.97276562930247</v>
      </c>
      <c r="E17" s="4">
        <f t="shared" si="1"/>
        <v>48.272649528991984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471.40000000128873</v>
      </c>
      <c r="N17">
        <v>6.5017090105539945E-10</v>
      </c>
      <c r="O17">
        <v>725040138271.46338</v>
      </c>
      <c r="P17">
        <v>2.1712161020259932E-47</v>
      </c>
      <c r="Q17">
        <v>471.39999999948355</v>
      </c>
      <c r="R17">
        <v>471.40000000309391</v>
      </c>
      <c r="S17">
        <v>471.39999999948355</v>
      </c>
      <c r="T17">
        <v>471.40000000309391</v>
      </c>
    </row>
    <row r="18" spans="1:20" x14ac:dyDescent="0.2">
      <c r="C18">
        <v>700</v>
      </c>
      <c r="D18" s="4">
        <f t="shared" si="0"/>
        <v>209.48552684183181</v>
      </c>
      <c r="E18" s="4">
        <f t="shared" si="1"/>
        <v>50.068242553019076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-8.1650000000521805E-2</v>
      </c>
      <c r="N18">
        <v>2.6716403303786274E-13</v>
      </c>
      <c r="O18">
        <v>-305617485527.89026</v>
      </c>
      <c r="P18">
        <v>6.877624445915051E-46</v>
      </c>
      <c r="Q18">
        <v>-8.1650000001263573E-2</v>
      </c>
      <c r="R18">
        <v>-8.1649999999780037E-2</v>
      </c>
      <c r="S18">
        <v>-8.1650000001263573E-2</v>
      </c>
      <c r="T18">
        <v>-8.1649999999780037E-2</v>
      </c>
    </row>
    <row r="19" spans="1:20" x14ac:dyDescent="0.2">
      <c r="C19">
        <v>800</v>
      </c>
      <c r="D19" s="4">
        <f t="shared" si="0"/>
        <v>214.10498492053</v>
      </c>
      <c r="E19" s="4">
        <f t="shared" si="1"/>
        <v>51.172319531675427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1270000.0000336445</v>
      </c>
      <c r="N19">
        <v>1.6885340504612223E-5</v>
      </c>
      <c r="O19">
        <v>75213170838.14476</v>
      </c>
      <c r="P19">
        <v>1.8748894189564774E-43</v>
      </c>
      <c r="Q19">
        <v>1269999.9999867631</v>
      </c>
      <c r="R19">
        <v>1270000.0000805259</v>
      </c>
      <c r="S19">
        <v>1269999.9999867631</v>
      </c>
      <c r="T19">
        <v>1270000.0000805259</v>
      </c>
    </row>
    <row r="20" spans="1:20" ht="13.5" thickBot="1" x14ac:dyDescent="0.25">
      <c r="C20">
        <v>900</v>
      </c>
      <c r="D20" s="4">
        <f t="shared" si="0"/>
        <v>216.61623456790119</v>
      </c>
      <c r="E20" s="4">
        <f t="shared" si="1"/>
        <v>51.77252260227084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-5486.0000000260452</v>
      </c>
      <c r="N20" s="5">
        <v>1.3083505841451059E-8</v>
      </c>
      <c r="O20" s="5">
        <v>-419306573215.67004</v>
      </c>
      <c r="P20" s="5">
        <v>1.940995675686021E-46</v>
      </c>
      <c r="Q20" s="5">
        <v>-5486.0000000623713</v>
      </c>
      <c r="R20" s="5">
        <v>-5485.9999999897191</v>
      </c>
      <c r="S20" s="5">
        <v>-5486.0000000623713</v>
      </c>
      <c r="T20" s="5">
        <v>-5485.9999999897191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471.40000000128873</v>
      </c>
      <c r="E24">
        <f>M18</f>
        <v>-8.1650000000521805E-2</v>
      </c>
      <c r="F24">
        <f>+M19</f>
        <v>1270000.0000336445</v>
      </c>
      <c r="G24">
        <f>M20</f>
        <v>-5486.0000000260452</v>
      </c>
    </row>
    <row r="25" spans="1:20" x14ac:dyDescent="0.2">
      <c r="A25" s="2" t="s">
        <v>149</v>
      </c>
      <c r="C25">
        <v>298.14999999999998</v>
      </c>
      <c r="D25" s="12">
        <f>D24/4.184</f>
        <v>112.66730401560437</v>
      </c>
      <c r="E25" s="12">
        <f>E24/4.184*1000</f>
        <v>-19.51481835576525</v>
      </c>
      <c r="F25" s="12">
        <f>F24/4.184/100000</f>
        <v>3.035372849028787</v>
      </c>
      <c r="G25" s="12">
        <f>G24/4.184</f>
        <v>-1311.1854684574678</v>
      </c>
      <c r="I25">
        <f t="shared" ref="I25:I32" si="5">J25*4.184</f>
        <v>143.62732844874827</v>
      </c>
      <c r="J25" s="4">
        <f t="shared" ref="J25:J32" si="6">$D$25+($E$25*0.001)*C25+($F$25*100000)*C25^-2+$G$25*C25^-0.5+$H$25*C25^2</f>
        <v>34.327755365379602</v>
      </c>
    </row>
    <row r="26" spans="1:20" x14ac:dyDescent="0.2">
      <c r="C26">
        <v>300</v>
      </c>
      <c r="I26">
        <f t="shared" si="5"/>
        <v>144.28175343368471</v>
      </c>
      <c r="J26" s="4">
        <f t="shared" si="6"/>
        <v>34.484166690651222</v>
      </c>
    </row>
    <row r="27" spans="1:20" x14ac:dyDescent="0.2">
      <c r="C27">
        <v>400</v>
      </c>
      <c r="I27">
        <f t="shared" si="5"/>
        <v>172.377499999988</v>
      </c>
      <c r="J27" s="4">
        <f t="shared" si="6"/>
        <v>41.199211281067875</v>
      </c>
    </row>
    <row r="28" spans="1:20" x14ac:dyDescent="0.2">
      <c r="C28">
        <v>500</v>
      </c>
      <c r="I28">
        <f t="shared" si="5"/>
        <v>190.3136215087207</v>
      </c>
      <c r="J28" s="4">
        <f t="shared" si="6"/>
        <v>45.486047205717185</v>
      </c>
    </row>
    <row r="29" spans="1:20" x14ac:dyDescent="0.2">
      <c r="C29">
        <v>600</v>
      </c>
      <c r="I29">
        <f t="shared" si="5"/>
        <v>201.9727656293083</v>
      </c>
      <c r="J29" s="4">
        <f t="shared" si="6"/>
        <v>48.272649528993377</v>
      </c>
    </row>
    <row r="30" spans="1:20" x14ac:dyDescent="0.2">
      <c r="C30">
        <v>700</v>
      </c>
      <c r="I30">
        <f t="shared" si="5"/>
        <v>209.48552684183954</v>
      </c>
      <c r="J30" s="4">
        <f t="shared" si="6"/>
        <v>50.068242553020923</v>
      </c>
    </row>
    <row r="31" spans="1:20" x14ac:dyDescent="0.2">
      <c r="C31">
        <v>800</v>
      </c>
      <c r="I31">
        <f t="shared" si="5"/>
        <v>214.10498492053298</v>
      </c>
      <c r="J31" s="4">
        <f t="shared" si="6"/>
        <v>51.172319531676145</v>
      </c>
    </row>
    <row r="32" spans="1:20" x14ac:dyDescent="0.2">
      <c r="C32">
        <v>900</v>
      </c>
      <c r="I32">
        <f t="shared" si="5"/>
        <v>216.61623456789368</v>
      </c>
      <c r="J32" s="4">
        <f t="shared" si="6"/>
        <v>51.772522602269042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2"/>
  <sheetViews>
    <sheetView workbookViewId="0"/>
  </sheetViews>
  <sheetFormatPr defaultRowHeight="12.75" x14ac:dyDescent="0.2"/>
  <cols>
    <col min="1" max="1" width="15.42578125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41</v>
      </c>
      <c r="B2" s="9" t="s">
        <v>42</v>
      </c>
      <c r="D2" s="9">
        <v>80.063999999999993</v>
      </c>
      <c r="E2" s="9">
        <v>256.8</v>
      </c>
      <c r="F2" s="9">
        <v>0</v>
      </c>
      <c r="G2" s="9">
        <v>-395.7</v>
      </c>
      <c r="H2" s="9">
        <v>-371</v>
      </c>
    </row>
    <row r="3" spans="1:22" x14ac:dyDescent="0.2">
      <c r="E3" s="13">
        <f>E2/4.184</f>
        <v>61.376673040152966</v>
      </c>
      <c r="F3" s="13">
        <f>F2</f>
        <v>0</v>
      </c>
      <c r="G3" s="14">
        <f>G2/4.184*1000</f>
        <v>-94574.569789674933</v>
      </c>
      <c r="H3" s="14">
        <f>H2/4.184*1000</f>
        <v>-88671.128107074561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0.99999992535096238</v>
      </c>
    </row>
    <row r="5" spans="1:22" x14ac:dyDescent="0.2">
      <c r="A5" s="9" t="s">
        <v>89</v>
      </c>
      <c r="E5" s="11">
        <f>H3</f>
        <v>-88671.128107074561</v>
      </c>
      <c r="F5" s="11">
        <f>G3</f>
        <v>-94574.569789674933</v>
      </c>
      <c r="G5" s="10">
        <f>E3</f>
        <v>61.376673040152966</v>
      </c>
      <c r="H5" s="10">
        <f>F3</f>
        <v>0</v>
      </c>
      <c r="L5" t="s">
        <v>121</v>
      </c>
      <c r="M5">
        <v>0.99999985070193043</v>
      </c>
    </row>
    <row r="6" spans="1:22" x14ac:dyDescent="0.2">
      <c r="L6" t="s">
        <v>122</v>
      </c>
      <c r="M6">
        <v>0.99999973872837833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4.7483698198941609E-3</v>
      </c>
    </row>
    <row r="8" spans="1:22" ht="16.5" thickBot="1" x14ac:dyDescent="0.3">
      <c r="A8" s="9">
        <v>2200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147.80000000000001</v>
      </c>
      <c r="E9" s="17">
        <v>-1.898E-2</v>
      </c>
      <c r="F9" s="17">
        <v>1079000</v>
      </c>
      <c r="G9" s="17">
        <v>-1794</v>
      </c>
      <c r="H9" s="17">
        <v>2.7630000000000001E-6</v>
      </c>
      <c r="I9" s="4">
        <f>D9+E9*C9+F9*C9^-2+G9*C9^-0.5+H9*C9^2</f>
        <v>50.627372172158594</v>
      </c>
      <c r="J9">
        <f>I9/4.184</f>
        <v>12.100232354722417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57.693829999999998</v>
      </c>
      <c r="J10">
        <f>I10/4.184</f>
        <v>13.789156309751434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604.08048563149202</v>
      </c>
      <c r="O12">
        <v>201.36016187716402</v>
      </c>
      <c r="P12">
        <v>8930679.0022732355</v>
      </c>
      <c r="Q12">
        <v>4.1793585833181871E-14</v>
      </c>
    </row>
    <row r="13" spans="1:22" x14ac:dyDescent="0.2">
      <c r="C13">
        <v>298.14999999999998</v>
      </c>
      <c r="D13" s="4">
        <f t="shared" ref="D13:D20" si="0">D$9+E$9*C13+F$9*C13^-2+G$9*C13^-0.5+H$9*C13^2</f>
        <v>50.627372172158594</v>
      </c>
      <c r="E13" s="4">
        <f t="shared" ref="E13:E20" si="1">D13/4.184</f>
        <v>12.100232354722417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9.0188063785926842E-5</v>
      </c>
      <c r="O13">
        <v>2.2547015946481711E-5</v>
      </c>
    </row>
    <row r="14" spans="1:22" ht="13.5" thickBot="1" x14ac:dyDescent="0.25">
      <c r="C14">
        <v>300</v>
      </c>
      <c r="D14" s="4">
        <f t="shared" si="0"/>
        <v>50.766920596270047</v>
      </c>
      <c r="E14" s="4">
        <f t="shared" si="1"/>
        <v>12.133585228554026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604.08057581955586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57.693829999999998</v>
      </c>
      <c r="E15" s="4">
        <f t="shared" si="1"/>
        <v>13.789156309751434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63.086630967307549</v>
      </c>
      <c r="E16" s="4">
        <f t="shared" si="1"/>
        <v>15.078066674786699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67.16415891300521</v>
      </c>
      <c r="E17" s="4">
        <f t="shared" si="1"/>
        <v>16.05261924307008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140.06051304503319</v>
      </c>
      <c r="N17">
        <v>0.42172670743204915</v>
      </c>
      <c r="O17">
        <v>332.11203031906746</v>
      </c>
      <c r="P17">
        <v>4.9315855413638369E-10</v>
      </c>
      <c r="Q17">
        <v>138.88960956723167</v>
      </c>
      <c r="R17">
        <v>141.23141652283471</v>
      </c>
      <c r="S17">
        <v>138.88960956723167</v>
      </c>
      <c r="T17">
        <v>141.23141652283471</v>
      </c>
    </row>
    <row r="18" spans="1:20" x14ac:dyDescent="0.2">
      <c r="C18">
        <v>700</v>
      </c>
      <c r="D18" s="4">
        <f t="shared" si="0"/>
        <v>70.263084358471176</v>
      </c>
      <c r="E18" s="4">
        <f t="shared" si="1"/>
        <v>16.793280200399419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-1.2331856529644945E-2</v>
      </c>
      <c r="N18">
        <v>1.7859056398989933E-4</v>
      </c>
      <c r="O18">
        <v>-69.050997175541738</v>
      </c>
      <c r="P18">
        <v>2.6355086486986696E-7</v>
      </c>
      <c r="Q18">
        <v>-1.282770445388863E-2</v>
      </c>
      <c r="R18">
        <v>-1.1836008605401259E-2</v>
      </c>
      <c r="S18">
        <v>-1.282770445388863E-2</v>
      </c>
      <c r="T18">
        <v>-1.1836008605401259E-2</v>
      </c>
    </row>
    <row r="19" spans="1:20" x14ac:dyDescent="0.2">
      <c r="C19">
        <v>800</v>
      </c>
      <c r="D19" s="4">
        <f t="shared" si="0"/>
        <v>72.642779227566692</v>
      </c>
      <c r="E19" s="4">
        <f t="shared" si="1"/>
        <v>17.362040924370625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979525.15382092795</v>
      </c>
      <c r="N19">
        <v>10478.19579429558</v>
      </c>
      <c r="O19">
        <v>93.482234255842968</v>
      </c>
      <c r="P19">
        <v>7.8506149724913004E-8</v>
      </c>
      <c r="Q19">
        <v>950432.95813966997</v>
      </c>
      <c r="R19">
        <v>1008617.3495021859</v>
      </c>
      <c r="S19">
        <v>950432.95813966997</v>
      </c>
      <c r="T19">
        <v>1008617.3495021859</v>
      </c>
    </row>
    <row r="20" spans="1:20" ht="13.5" thickBot="1" x14ac:dyDescent="0.25">
      <c r="C20">
        <v>844</v>
      </c>
      <c r="D20" s="4">
        <f t="shared" si="0"/>
        <v>73.511772330927911</v>
      </c>
      <c r="E20" s="4">
        <f t="shared" si="1"/>
        <v>17.569735260738028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-1671.0394556196354</v>
      </c>
      <c r="N20" s="5">
        <v>8.3736307452036325</v>
      </c>
      <c r="O20" s="5">
        <v>-199.55972581867158</v>
      </c>
      <c r="P20" s="5">
        <v>3.7825698571018064E-9</v>
      </c>
      <c r="Q20" s="5">
        <v>-1694.2884298690653</v>
      </c>
      <c r="R20" s="5">
        <v>-1647.7904813702055</v>
      </c>
      <c r="S20" s="5">
        <v>-1694.2884298690653</v>
      </c>
      <c r="T20" s="5">
        <v>-1647.7904813702055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140.06051304503319</v>
      </c>
      <c r="E24">
        <f>M18</f>
        <v>-1.2331856529644945E-2</v>
      </c>
      <c r="F24">
        <f>+M19</f>
        <v>979525.15382092795</v>
      </c>
      <c r="G24">
        <f>M20</f>
        <v>-1671.0394556196354</v>
      </c>
    </row>
    <row r="25" spans="1:20" x14ac:dyDescent="0.2">
      <c r="A25" s="2" t="s">
        <v>149</v>
      </c>
      <c r="C25">
        <v>298.14999999999998</v>
      </c>
      <c r="D25" s="12">
        <f>D24/4.184</f>
        <v>33.475266024147508</v>
      </c>
      <c r="E25" s="12">
        <f>E24/4.184*1000</f>
        <v>-2.9473844478118889</v>
      </c>
      <c r="F25" s="12">
        <f>F24/4.184/100000</f>
        <v>2.3411213045433268</v>
      </c>
      <c r="G25" s="12">
        <f>G24/4.184</f>
        <v>-399.3880152054578</v>
      </c>
      <c r="I25">
        <f t="shared" ref="I25:I32" si="5">J25*4.184</f>
        <v>50.626502805883064</v>
      </c>
      <c r="J25" s="4">
        <f t="shared" ref="J25:J32" si="6">$D$25+($E$25*0.001)*C25+($F$25*100000)*C25^-2+$G$25*C25^-0.5+$H$25*C25^2</f>
        <v>12.10002457119576</v>
      </c>
    </row>
    <row r="26" spans="1:20" x14ac:dyDescent="0.2">
      <c r="C26">
        <v>300</v>
      </c>
      <c r="I26">
        <f t="shared" si="5"/>
        <v>50.767060953524009</v>
      </c>
      <c r="J26" s="4">
        <f t="shared" si="6"/>
        <v>12.133618774742832</v>
      </c>
    </row>
    <row r="27" spans="1:20" x14ac:dyDescent="0.2">
      <c r="C27">
        <v>400</v>
      </c>
      <c r="I27">
        <f t="shared" si="5"/>
        <v>57.697829863574221</v>
      </c>
      <c r="J27" s="4">
        <f t="shared" si="6"/>
        <v>13.79011230008944</v>
      </c>
    </row>
    <row r="28" spans="1:20" x14ac:dyDescent="0.2">
      <c r="C28">
        <v>500</v>
      </c>
      <c r="I28">
        <f t="shared" si="5"/>
        <v>63.081529078499472</v>
      </c>
      <c r="J28" s="4">
        <f t="shared" si="6"/>
        <v>15.076847294096432</v>
      </c>
    </row>
    <row r="29" spans="1:20" x14ac:dyDescent="0.2">
      <c r="C29">
        <v>600</v>
      </c>
      <c r="I29">
        <f t="shared" si="5"/>
        <v>67.162402226866277</v>
      </c>
      <c r="J29" s="4">
        <f t="shared" si="6"/>
        <v>16.052199385006279</v>
      </c>
    </row>
    <row r="30" spans="1:20" x14ac:dyDescent="0.2">
      <c r="C30">
        <v>700</v>
      </c>
      <c r="I30">
        <f t="shared" si="5"/>
        <v>70.267889678356738</v>
      </c>
      <c r="J30" s="4">
        <f t="shared" si="6"/>
        <v>16.794428699416045</v>
      </c>
    </row>
    <row r="31" spans="1:20" x14ac:dyDescent="0.2">
      <c r="C31">
        <v>800</v>
      </c>
      <c r="I31">
        <f t="shared" si="5"/>
        <v>72.645369339216359</v>
      </c>
      <c r="J31" s="4">
        <f t="shared" si="6"/>
        <v>17.362659975912131</v>
      </c>
    </row>
    <row r="32" spans="1:20" x14ac:dyDescent="0.2">
      <c r="C32">
        <v>844</v>
      </c>
      <c r="I32">
        <f t="shared" si="5"/>
        <v>73.507964619787003</v>
      </c>
      <c r="J32" s="4">
        <f t="shared" si="6"/>
        <v>17.568825195933794</v>
      </c>
    </row>
  </sheetData>
  <phoneticPr fontId="0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44</v>
      </c>
      <c r="B2" s="9" t="s">
        <v>44</v>
      </c>
      <c r="D2" s="9">
        <v>426.05200000000002</v>
      </c>
      <c r="E2" s="9">
        <v>275</v>
      </c>
      <c r="F2" s="9">
        <v>134.55000000000001</v>
      </c>
      <c r="G2" s="9">
        <v>-6819.2</v>
      </c>
      <c r="H2" s="9">
        <v>-6441.8</v>
      </c>
    </row>
    <row r="3" spans="1:22" x14ac:dyDescent="0.2">
      <c r="E3" s="13">
        <f>E2/4.184</f>
        <v>65.726577437858509</v>
      </c>
      <c r="F3" s="13">
        <f>F2</f>
        <v>134.55000000000001</v>
      </c>
      <c r="G3" s="14">
        <f>G2/4.184*1000</f>
        <v>-1629827.9158699808</v>
      </c>
      <c r="H3" s="14">
        <f>H2/4.184*1000</f>
        <v>-1539627.1510516254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185</v>
      </c>
      <c r="E5" s="11">
        <f>H3</f>
        <v>-1539627.1510516254</v>
      </c>
      <c r="F5" s="11">
        <f>G3</f>
        <v>-1629827.9158699808</v>
      </c>
      <c r="G5" s="10">
        <f>E3</f>
        <v>65.726577437858509</v>
      </c>
      <c r="H5" s="10">
        <f>F3</f>
        <v>134.55000000000001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4.4896559111938416E-11</v>
      </c>
    </row>
    <row r="8" spans="1:22" ht="16.5" thickBot="1" x14ac:dyDescent="0.3">
      <c r="A8" s="9">
        <v>1800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754.6</v>
      </c>
      <c r="E9" s="17">
        <v>-2.9430000000000001E-2</v>
      </c>
      <c r="F9" s="17">
        <v>-3454000</v>
      </c>
      <c r="G9" s="17">
        <v>-6576</v>
      </c>
      <c r="H9" s="17"/>
      <c r="I9" s="4">
        <f>D9+E9*C9+F9*C9^-2+G9*C9^-0.5+H9*C9^2</f>
        <v>326.12831266531521</v>
      </c>
      <c r="J9">
        <f>I9/4.184</f>
        <v>77.94653744390898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392.44049999999999</v>
      </c>
      <c r="J10">
        <f>I10/4.184</f>
        <v>93.795530592734224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35313.777950075986</v>
      </c>
      <c r="O12">
        <v>11771.259316691996</v>
      </c>
      <c r="P12">
        <v>5.8397843724641353E+24</v>
      </c>
      <c r="Q12">
        <v>9.7742877919678611E-50</v>
      </c>
    </row>
    <row r="13" spans="1:22" x14ac:dyDescent="0.2">
      <c r="C13">
        <v>298.14999999999998</v>
      </c>
      <c r="D13" s="4">
        <f t="shared" ref="D13:D20" si="0">D$9+E$9*C13+F$9*C13^-2+G$9*C13^-0.5+H$9*C13^2</f>
        <v>326.12831266531521</v>
      </c>
      <c r="E13" s="4">
        <f t="shared" ref="E13:E20" si="1">D13/4.184</f>
        <v>77.94653744390898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8.0628040803671225E-21</v>
      </c>
      <c r="O13">
        <v>2.0157010200917806E-21</v>
      </c>
    </row>
    <row r="14" spans="1:22" ht="13.5" thickBot="1" x14ac:dyDescent="0.25">
      <c r="C14">
        <v>300</v>
      </c>
      <c r="D14" s="4">
        <f t="shared" si="0"/>
        <v>327.72768520312451</v>
      </c>
      <c r="E14" s="4">
        <f t="shared" si="1"/>
        <v>78.328796654666462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35313.777950075986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392.44049999999999</v>
      </c>
      <c r="E15" s="4">
        <f t="shared" si="1"/>
        <v>93.795530592734224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431.98133959922762</v>
      </c>
      <c r="E16" s="4">
        <f t="shared" si="1"/>
        <v>103.24601806864905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458.88347974651924</v>
      </c>
      <c r="E17" s="4">
        <f t="shared" si="1"/>
        <v>109.67578387823117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754.6000000064605</v>
      </c>
      <c r="N17">
        <v>3.2360263698700832E-9</v>
      </c>
      <c r="O17">
        <v>233187222153.80322</v>
      </c>
      <c r="P17">
        <v>2.0292345809360554E-45</v>
      </c>
      <c r="Q17">
        <v>754.59999999747583</v>
      </c>
      <c r="R17">
        <v>754.60000001544518</v>
      </c>
      <c r="S17">
        <v>754.59999999747583</v>
      </c>
      <c r="T17">
        <v>754.60000001544518</v>
      </c>
    </row>
    <row r="18" spans="1:20" x14ac:dyDescent="0.2">
      <c r="C18">
        <v>700</v>
      </c>
      <c r="D18" s="4">
        <f t="shared" si="0"/>
        <v>478.40058295729546</v>
      </c>
      <c r="E18" s="4">
        <f t="shared" si="1"/>
        <v>114.34048349839757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-2.9430000002629023E-2</v>
      </c>
      <c r="N18">
        <v>1.3297270834298685E-12</v>
      </c>
      <c r="O18">
        <v>-22132361120.838371</v>
      </c>
      <c r="P18">
        <v>2.5005771563517497E-41</v>
      </c>
      <c r="Q18">
        <v>-2.9430000006320945E-2</v>
      </c>
      <c r="R18">
        <v>-2.9429999998937102E-2</v>
      </c>
      <c r="S18">
        <v>-2.9430000006320945E-2</v>
      </c>
      <c r="T18">
        <v>-2.9429999998937102E-2</v>
      </c>
    </row>
    <row r="19" spans="1:20" x14ac:dyDescent="0.2">
      <c r="C19">
        <v>800</v>
      </c>
      <c r="D19" s="4">
        <f t="shared" si="0"/>
        <v>493.16241534586322</v>
      </c>
      <c r="E19" s="4">
        <f t="shared" si="1"/>
        <v>117.86864611516808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-3453999.999832897</v>
      </c>
      <c r="N19">
        <v>8.4041606673665491E-5</v>
      </c>
      <c r="O19">
        <v>-41098690714.526886</v>
      </c>
      <c r="P19">
        <v>2.1030001488637266E-42</v>
      </c>
      <c r="Q19">
        <v>-3454000.0000662343</v>
      </c>
      <c r="R19">
        <v>-3453999.9995995597</v>
      </c>
      <c r="S19">
        <v>-3454000.0000662343</v>
      </c>
      <c r="T19">
        <v>-3453999.9995995597</v>
      </c>
    </row>
    <row r="20" spans="1:20" ht="13.5" thickBot="1" x14ac:dyDescent="0.25">
      <c r="C20">
        <v>900</v>
      </c>
      <c r="D20" s="4">
        <f t="shared" si="0"/>
        <v>504.64880246913589</v>
      </c>
      <c r="E20" s="4">
        <f t="shared" si="1"/>
        <v>120.61395852512807</v>
      </c>
      <c r="G20">
        <f t="shared" si="2"/>
        <v>900</v>
      </c>
      <c r="H20">
        <f t="shared" si="3"/>
        <v>1.2345679012345679E-6</v>
      </c>
      <c r="I20">
        <f t="shared" si="4"/>
        <v>3.3333333333333333E-2</v>
      </c>
      <c r="L20" s="5" t="s">
        <v>144</v>
      </c>
      <c r="M20" s="5">
        <v>-6576.0000001302269</v>
      </c>
      <c r="N20" s="5">
        <v>6.5119139974671578E-8</v>
      </c>
      <c r="O20" s="5">
        <v>-100984134659.76357</v>
      </c>
      <c r="P20" s="5">
        <v>5.7695063680370883E-44</v>
      </c>
      <c r="Q20" s="5">
        <v>-6576.0000003110272</v>
      </c>
      <c r="R20" s="5">
        <v>-6575.9999999494266</v>
      </c>
      <c r="S20" s="5">
        <v>-6576.0000003110272</v>
      </c>
      <c r="T20" s="5">
        <v>-6575.9999999494266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754.6000000064605</v>
      </c>
      <c r="E24">
        <f>M18</f>
        <v>-2.9430000002629023E-2</v>
      </c>
      <c r="F24">
        <f>+M19</f>
        <v>-3453999.999832897</v>
      </c>
      <c r="G24">
        <f>M20</f>
        <v>-6576.0000001302269</v>
      </c>
    </row>
    <row r="25" spans="1:20" x14ac:dyDescent="0.2">
      <c r="A25" s="2" t="s">
        <v>149</v>
      </c>
      <c r="C25">
        <v>298.14999999999998</v>
      </c>
      <c r="D25" s="12">
        <f>D24/4.184</f>
        <v>180.35372849102785</v>
      </c>
      <c r="E25" s="12">
        <f>E24/4.184*1000</f>
        <v>-7.0339388151599005</v>
      </c>
      <c r="F25" s="12">
        <f>F24/4.184/100000</f>
        <v>-8.2552581257956437</v>
      </c>
      <c r="G25" s="12">
        <f>G24/4.184</f>
        <v>-1571.7017208724251</v>
      </c>
      <c r="I25">
        <f t="shared" ref="I25:I32" si="5">J25*4.184</f>
        <v>326.12831266532987</v>
      </c>
      <c r="J25" s="4">
        <f t="shared" ref="J25:J32" si="6">$D$25+($E$25*0.001)*C25+($F$25*100000)*C25^-2+$G$25*C25^-0.5+$H$25*C25^2</f>
        <v>77.94653744391249</v>
      </c>
    </row>
    <row r="26" spans="1:20" x14ac:dyDescent="0.2">
      <c r="C26">
        <v>300</v>
      </c>
      <c r="I26">
        <f t="shared" si="5"/>
        <v>327.72768520313423</v>
      </c>
      <c r="J26" s="4">
        <f t="shared" si="6"/>
        <v>78.328796654668793</v>
      </c>
    </row>
    <row r="27" spans="1:20" x14ac:dyDescent="0.2">
      <c r="C27">
        <v>400</v>
      </c>
      <c r="I27">
        <f t="shared" si="5"/>
        <v>392.44049999994195</v>
      </c>
      <c r="J27" s="4">
        <f t="shared" si="6"/>
        <v>93.795530592720354</v>
      </c>
    </row>
    <row r="28" spans="1:20" x14ac:dyDescent="0.2">
      <c r="C28">
        <v>500</v>
      </c>
      <c r="I28">
        <f t="shared" si="5"/>
        <v>431.98133959921819</v>
      </c>
      <c r="J28" s="4">
        <f t="shared" si="6"/>
        <v>103.24601806864679</v>
      </c>
    </row>
    <row r="29" spans="1:20" x14ac:dyDescent="0.2">
      <c r="C29">
        <v>600</v>
      </c>
      <c r="I29">
        <f t="shared" si="5"/>
        <v>458.88347974655011</v>
      </c>
      <c r="J29" s="4">
        <f t="shared" si="6"/>
        <v>109.67578387823855</v>
      </c>
    </row>
    <row r="30" spans="1:20" x14ac:dyDescent="0.2">
      <c r="C30">
        <v>700</v>
      </c>
      <c r="I30">
        <f t="shared" si="5"/>
        <v>478.40058295733451</v>
      </c>
      <c r="J30" s="4">
        <f t="shared" si="6"/>
        <v>114.34048349840691</v>
      </c>
    </row>
    <row r="31" spans="1:20" x14ac:dyDescent="0.2">
      <c r="C31">
        <v>800</v>
      </c>
      <c r="I31">
        <f t="shared" si="5"/>
        <v>493.16241534587738</v>
      </c>
      <c r="J31" s="4">
        <f t="shared" si="6"/>
        <v>117.86864611517146</v>
      </c>
    </row>
    <row r="32" spans="1:20" x14ac:dyDescent="0.2">
      <c r="C32">
        <v>900</v>
      </c>
      <c r="I32">
        <f t="shared" si="5"/>
        <v>504.64880246909553</v>
      </c>
      <c r="J32" s="4">
        <f t="shared" si="6"/>
        <v>120.61395852511843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2"/>
  <sheetViews>
    <sheetView workbookViewId="0"/>
  </sheetViews>
  <sheetFormatPr defaultRowHeight="12.75" x14ac:dyDescent="0.2"/>
  <cols>
    <col min="1" max="1" width="15.7109375" customWidth="1"/>
    <col min="2" max="2" width="11.7109375" bestFit="1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25</v>
      </c>
      <c r="B2" s="9" t="s">
        <v>25</v>
      </c>
      <c r="D2" s="9">
        <v>60.084000000000003</v>
      </c>
      <c r="E2" s="9">
        <v>41.5</v>
      </c>
      <c r="F2" s="9">
        <v>22.69</v>
      </c>
      <c r="G2" s="9">
        <v>-910.7</v>
      </c>
      <c r="H2" s="9">
        <v>-856.3</v>
      </c>
    </row>
    <row r="3" spans="1:22" x14ac:dyDescent="0.2">
      <c r="E3" s="13">
        <f>E2/4.184</f>
        <v>9.918738049713193</v>
      </c>
      <c r="F3" s="13">
        <f>F2</f>
        <v>22.69</v>
      </c>
      <c r="G3" s="14">
        <f>G2/4.184*1000</f>
        <v>-217662.52390057361</v>
      </c>
      <c r="H3" s="14">
        <f>H2/4.184*1000</f>
        <v>-204660.61185468451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0.99999984200996417</v>
      </c>
    </row>
    <row r="5" spans="1:22" x14ac:dyDescent="0.2">
      <c r="A5" s="9" t="s">
        <v>26</v>
      </c>
      <c r="E5" s="11">
        <f>H3</f>
        <v>-204660.61185468451</v>
      </c>
      <c r="F5" s="11">
        <f>G3</f>
        <v>-217662.52390057361</v>
      </c>
      <c r="G5" s="10">
        <f>E3</f>
        <v>9.918738049713193</v>
      </c>
      <c r="H5" s="10">
        <f>F3</f>
        <v>22.69</v>
      </c>
      <c r="L5" t="s">
        <v>121</v>
      </c>
      <c r="M5">
        <v>0.99999968401995321</v>
      </c>
    </row>
    <row r="6" spans="1:22" x14ac:dyDescent="0.2">
      <c r="L6" t="s">
        <v>122</v>
      </c>
      <c r="M6">
        <v>0.99999944703491805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9.2905129374981771E-3</v>
      </c>
    </row>
    <row r="8" spans="1:22" ht="16.5" thickBot="1" x14ac:dyDescent="0.3">
      <c r="A8" s="9">
        <v>844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81.144999999999996</v>
      </c>
      <c r="E9" s="17">
        <v>1.8280000000000001E-2</v>
      </c>
      <c r="F9" s="17">
        <v>-181000</v>
      </c>
      <c r="G9" s="17">
        <v>-698.5</v>
      </c>
      <c r="H9" s="17">
        <v>5.4060000000000004E-6</v>
      </c>
      <c r="I9" s="4">
        <f>D9+E9*C9+F9*C9^-2+G9*C9^-0.5+H9*C9^2</f>
        <v>44.586754916091891</v>
      </c>
      <c r="J9">
        <f>I9/4.184</f>
        <v>10.656490180710298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53.265709999999999</v>
      </c>
      <c r="J10">
        <f>I10/4.184</f>
        <v>12.730810229445506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1092.6462506944013</v>
      </c>
      <c r="O12">
        <v>364.21541689813375</v>
      </c>
      <c r="P12">
        <v>4219674.3919802485</v>
      </c>
      <c r="Q12">
        <v>1.8720633653694331E-13</v>
      </c>
    </row>
    <row r="13" spans="1:22" x14ac:dyDescent="0.2">
      <c r="C13">
        <v>298.14999999999998</v>
      </c>
      <c r="D13" s="4">
        <f t="shared" ref="D13:D20" si="0">D$9+E$9*C13+F$9*C13^-2+G$9*C13^-0.5+H$9*C13^2</f>
        <v>44.586754916091891</v>
      </c>
      <c r="E13" s="4">
        <f>D13/4.184</f>
        <v>10.656490180710298</v>
      </c>
      <c r="G13">
        <f>C13</f>
        <v>298.14999999999998</v>
      </c>
      <c r="H13">
        <f>C13^-2</f>
        <v>1.1249426244107095E-5</v>
      </c>
      <c r="I13">
        <f>C13^-0.5</f>
        <v>5.791387083143839E-2</v>
      </c>
      <c r="L13" t="s">
        <v>127</v>
      </c>
      <c r="M13">
        <v>4</v>
      </c>
      <c r="N13">
        <v>3.4525452256728401E-4</v>
      </c>
      <c r="O13">
        <v>8.6313630641821003E-5</v>
      </c>
    </row>
    <row r="14" spans="1:22" ht="13.5" thickBot="1" x14ac:dyDescent="0.25">
      <c r="C14">
        <v>300</v>
      </c>
      <c r="D14" s="4">
        <f t="shared" si="0"/>
        <v>44.77651258599353</v>
      </c>
      <c r="E14" s="4">
        <f t="shared" ref="E14:E20" si="1">D14/4.184</f>
        <v>10.701843352292908</v>
      </c>
      <c r="G14">
        <f t="shared" ref="G14:G20" si="2">C14</f>
        <v>300</v>
      </c>
      <c r="H14">
        <f t="shared" ref="H14:H20" si="3">C14^-2</f>
        <v>1.1111111111111112E-5</v>
      </c>
      <c r="I14">
        <f t="shared" ref="I14:I20" si="4">C14^-0.5</f>
        <v>5.7735026918962568E-2</v>
      </c>
      <c r="L14" s="5" t="s">
        <v>128</v>
      </c>
      <c r="M14" s="5">
        <v>7</v>
      </c>
      <c r="N14" s="5">
        <v>1092.6465959489237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53.265709999999999</v>
      </c>
      <c r="E15" s="4">
        <f t="shared" si="1"/>
        <v>12.730810229445506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59.674630354327931</v>
      </c>
      <c r="E16" s="4">
        <f t="shared" si="1"/>
        <v>14.262578956579333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65.040239133321393</v>
      </c>
      <c r="E17" s="4">
        <f t="shared" si="1"/>
        <v>15.544990232629395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66.002160161807112</v>
      </c>
      <c r="N17">
        <v>0.82513737979517632</v>
      </c>
      <c r="O17">
        <v>79.989298482866957</v>
      </c>
      <c r="P17">
        <v>1.4641019625210011E-7</v>
      </c>
      <c r="Q17">
        <v>63.711206777447721</v>
      </c>
      <c r="R17">
        <v>68.293113546166495</v>
      </c>
      <c r="S17">
        <v>63.711206777447721</v>
      </c>
      <c r="T17">
        <v>68.293113546166495</v>
      </c>
    </row>
    <row r="18" spans="1:20" x14ac:dyDescent="0.2">
      <c r="C18">
        <v>700</v>
      </c>
      <c r="D18" s="4">
        <f t="shared" si="0"/>
        <v>69.819733805203441</v>
      </c>
      <c r="E18" s="4">
        <f t="shared" si="1"/>
        <v>16.687316875048623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3.1287551067086423E-2</v>
      </c>
      <c r="N18">
        <v>3.4942475169304281E-4</v>
      </c>
      <c r="O18">
        <v>89.540168277979987</v>
      </c>
      <c r="P18">
        <v>9.3264976887858017E-8</v>
      </c>
      <c r="Q18">
        <v>3.0317390416179021E-2</v>
      </c>
      <c r="R18">
        <v>3.2257711717993826E-2</v>
      </c>
      <c r="S18">
        <v>3.0317390416179021E-2</v>
      </c>
      <c r="T18">
        <v>3.2257711717993826E-2</v>
      </c>
    </row>
    <row r="19" spans="1:20" x14ac:dyDescent="0.2">
      <c r="C19">
        <v>800</v>
      </c>
      <c r="D19" s="4">
        <f t="shared" si="0"/>
        <v>74.250323167059818</v>
      </c>
      <c r="E19" s="4">
        <f t="shared" si="1"/>
        <v>17.746253147002825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-375629.3949716147</v>
      </c>
      <c r="N19">
        <v>20501.312509544994</v>
      </c>
      <c r="O19">
        <v>-18.322212043581565</v>
      </c>
      <c r="P19">
        <v>5.2199209418248414E-5</v>
      </c>
      <c r="Q19">
        <v>-432550.28163561516</v>
      </c>
      <c r="R19">
        <v>-318708.50830761425</v>
      </c>
      <c r="S19">
        <v>-432550.28163561516</v>
      </c>
      <c r="T19">
        <v>-318708.50830761425</v>
      </c>
    </row>
    <row r="20" spans="1:20" ht="13.5" thickBot="1" x14ac:dyDescent="0.25">
      <c r="C20">
        <v>844</v>
      </c>
      <c r="D20" s="4">
        <f t="shared" si="0"/>
        <v>76.126753292739522</v>
      </c>
      <c r="E20" s="4">
        <f t="shared" si="1"/>
        <v>18.194730710501798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-457.9192172244542</v>
      </c>
      <c r="N20" s="5">
        <v>16.383585887983944</v>
      </c>
      <c r="O20" s="5">
        <v>-27.949877417269285</v>
      </c>
      <c r="P20" s="5">
        <v>9.748424800205319E-6</v>
      </c>
      <c r="Q20" s="5">
        <v>-503.4074382856993</v>
      </c>
      <c r="R20" s="5">
        <v>-412.4309961632091</v>
      </c>
      <c r="S20" s="5">
        <v>-503.4074382856993</v>
      </c>
      <c r="T20" s="5">
        <v>-412.4309961632091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66.002160161807112</v>
      </c>
      <c r="E24">
        <f>M18</f>
        <v>3.1287551067086423E-2</v>
      </c>
      <c r="F24">
        <f>+M19</f>
        <v>-375629.3949716147</v>
      </c>
      <c r="G24">
        <f>M20</f>
        <v>-457.9192172244542</v>
      </c>
    </row>
    <row r="25" spans="1:20" x14ac:dyDescent="0.2">
      <c r="A25" s="2" t="s">
        <v>149</v>
      </c>
      <c r="C25">
        <v>298.14999999999998</v>
      </c>
      <c r="D25" s="12">
        <f>D24/4.184</f>
        <v>15.774894876148927</v>
      </c>
      <c r="E25" s="12">
        <f>E24/4.184*1000</f>
        <v>7.4779041747338484</v>
      </c>
      <c r="F25" s="12">
        <f>F24/4.184/100000</f>
        <v>-0.89777580060137352</v>
      </c>
      <c r="G25" s="12">
        <f>G24/4.184</f>
        <v>-109.44531960431506</v>
      </c>
      <c r="I25">
        <f>J25*4.184</f>
        <v>44.585053941036762</v>
      </c>
      <c r="J25" s="4">
        <f>$D$25+($E$25*0.001)*C25+($F$25*100000)*C25^-2+$G$25*C25^-0.5+$H$25*C25^2</f>
        <v>10.656083637915096</v>
      </c>
    </row>
    <row r="26" spans="1:20" x14ac:dyDescent="0.2">
      <c r="C26">
        <v>300</v>
      </c>
      <c r="I26">
        <f t="shared" ref="I26:I32" si="5">J26*4.184</f>
        <v>44.776787204639867</v>
      </c>
      <c r="J26" s="4">
        <f t="shared" ref="J26:J32" si="6">$D$25+($E$25*0.001)*C26+($F$25*100000)*C26^-2+$G$25*C26^-0.5+$H$25*C26^2</f>
        <v>10.701908987724632</v>
      </c>
    </row>
    <row r="27" spans="1:20" x14ac:dyDescent="0.2">
      <c r="C27">
        <v>400</v>
      </c>
      <c r="I27">
        <f t="shared" si="5"/>
        <v>53.273536008846385</v>
      </c>
      <c r="J27" s="4">
        <f t="shared" si="6"/>
        <v>12.732680690450856</v>
      </c>
    </row>
    <row r="28" spans="1:20" x14ac:dyDescent="0.2">
      <c r="C28">
        <v>500</v>
      </c>
      <c r="I28">
        <f t="shared" si="5"/>
        <v>59.664648157116424</v>
      </c>
      <c r="J28" s="4">
        <f t="shared" si="6"/>
        <v>14.260193154186526</v>
      </c>
    </row>
    <row r="29" spans="1:20" x14ac:dyDescent="0.2">
      <c r="C29">
        <v>600</v>
      </c>
      <c r="I29">
        <f t="shared" si="5"/>
        <v>65.036802055783326</v>
      </c>
      <c r="J29" s="4">
        <f t="shared" si="6"/>
        <v>15.544168751382246</v>
      </c>
    </row>
    <row r="30" spans="1:20" x14ac:dyDescent="0.2">
      <c r="C30">
        <v>700</v>
      </c>
      <c r="I30">
        <f t="shared" si="5"/>
        <v>69.829135744880872</v>
      </c>
      <c r="J30" s="4">
        <f t="shared" si="6"/>
        <v>16.689563992562348</v>
      </c>
    </row>
    <row r="31" spans="1:20" x14ac:dyDescent="0.2">
      <c r="C31">
        <v>800</v>
      </c>
      <c r="I31">
        <f t="shared" si="5"/>
        <v>74.255390899080737</v>
      </c>
      <c r="J31" s="4">
        <f t="shared" si="6"/>
        <v>17.747464364025031</v>
      </c>
    </row>
    <row r="32" spans="1:20" x14ac:dyDescent="0.2">
      <c r="C32">
        <v>844</v>
      </c>
      <c r="I32">
        <f t="shared" si="5"/>
        <v>76.119303243353187</v>
      </c>
      <c r="J32" s="4">
        <f t="shared" si="6"/>
        <v>18.192950105963956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38</v>
      </c>
      <c r="B2" s="9" t="s">
        <v>38</v>
      </c>
      <c r="D2" s="9">
        <v>132.14099999999999</v>
      </c>
      <c r="E2" s="9">
        <v>220.5</v>
      </c>
      <c r="F2" s="9">
        <v>74.680000000000007</v>
      </c>
      <c r="G2" s="9">
        <v>-1182.7</v>
      </c>
      <c r="H2" s="9">
        <v>-903.5</v>
      </c>
    </row>
    <row r="3" spans="1:22" x14ac:dyDescent="0.2">
      <c r="E3" s="13">
        <f>E2/4.184</f>
        <v>52.700764818355637</v>
      </c>
      <c r="F3" s="13">
        <f>F2</f>
        <v>74.680000000000007</v>
      </c>
      <c r="G3" s="14">
        <f>G2/4.184*1000</f>
        <v>-282672.08413001912</v>
      </c>
      <c r="H3" s="14">
        <f>H2/4.184*1000</f>
        <v>-215941.6826003824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39</v>
      </c>
      <c r="E5" s="11">
        <f>H3</f>
        <v>-215941.6826003824</v>
      </c>
      <c r="F5" s="11">
        <f>G3</f>
        <v>-282672.08413001912</v>
      </c>
      <c r="G5" s="10">
        <f>E3</f>
        <v>52.700764818355637</v>
      </c>
      <c r="H5" s="10">
        <f>F3</f>
        <v>74.680000000000007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1.1062591348357699E-11</v>
      </c>
    </row>
    <row r="8" spans="1:22" ht="16.5" thickBot="1" x14ac:dyDescent="0.3">
      <c r="A8" s="9">
        <v>600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104.36</v>
      </c>
      <c r="E9" s="17">
        <v>0.27879999999999999</v>
      </c>
      <c r="F9" s="17"/>
      <c r="G9" s="17"/>
      <c r="H9" s="17"/>
      <c r="I9" s="4">
        <f>D9+E9*C9+F9*C9^-2+G9*C9^-0.5+H9*C9^2</f>
        <v>187.48421999999999</v>
      </c>
      <c r="J9">
        <f>I9/4.184</f>
        <v>44.809804015296365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215.88</v>
      </c>
      <c r="J10">
        <f>I10/4.184</f>
        <v>51.596558317399612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25234.267652846345</v>
      </c>
      <c r="O12">
        <v>8411.4225509487824</v>
      </c>
      <c r="P12">
        <v>6.8731482378197191E+25</v>
      </c>
      <c r="Q12">
        <v>7.0561421906590267E-52</v>
      </c>
    </row>
    <row r="13" spans="1:22" x14ac:dyDescent="0.2">
      <c r="C13">
        <v>298.14999999999998</v>
      </c>
      <c r="D13" s="4">
        <f t="shared" ref="D13:D20" si="0">D$9+E$9*C13+F$9*C13^-2+G$9*C13^-0.5+H$9*C13^2</f>
        <v>187.48421999999999</v>
      </c>
      <c r="E13" s="4">
        <f t="shared" ref="E13:E20" si="1">D13/4.184</f>
        <v>44.809804015296365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4.895237093630345E-22</v>
      </c>
      <c r="O13">
        <v>1.2238092734075862E-22</v>
      </c>
    </row>
    <row r="14" spans="1:22" ht="13.5" thickBot="1" x14ac:dyDescent="0.25">
      <c r="C14">
        <v>300</v>
      </c>
      <c r="D14" s="4">
        <f t="shared" si="0"/>
        <v>188</v>
      </c>
      <c r="E14" s="4">
        <f t="shared" si="1"/>
        <v>44.933078393881452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25234.267652846345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215.88</v>
      </c>
      <c r="E15" s="4">
        <f t="shared" si="1"/>
        <v>51.596558317399612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243.76</v>
      </c>
      <c r="E16" s="4">
        <f t="shared" si="1"/>
        <v>58.26003824091778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271.64</v>
      </c>
      <c r="E17" s="4">
        <f t="shared" si="1"/>
        <v>64.923518164435947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104.36000000196556</v>
      </c>
      <c r="N17">
        <v>9.8252461412391731E-10</v>
      </c>
      <c r="O17">
        <v>106216168533.36514</v>
      </c>
      <c r="P17">
        <v>4.7139907388722712E-44</v>
      </c>
      <c r="Q17">
        <v>104.35999999923763</v>
      </c>
      <c r="R17">
        <v>104.36000000469349</v>
      </c>
      <c r="S17">
        <v>104.35999999923763</v>
      </c>
      <c r="T17">
        <v>104.36000000469349</v>
      </c>
    </row>
    <row r="18" spans="1:20" x14ac:dyDescent="0.2">
      <c r="C18">
        <v>700</v>
      </c>
      <c r="D18" s="4">
        <f t="shared" si="0"/>
        <v>299.52</v>
      </c>
      <c r="E18" s="4">
        <f t="shared" si="1"/>
        <v>71.5869980879541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0.27879999999916927</v>
      </c>
      <c r="N18">
        <v>4.1607425348706706E-13</v>
      </c>
      <c r="O18">
        <v>670072703760.40051</v>
      </c>
      <c r="P18">
        <v>2.9762098059196107E-47</v>
      </c>
      <c r="Q18">
        <v>0.27879999999801408</v>
      </c>
      <c r="R18">
        <v>0.27880000000032445</v>
      </c>
      <c r="S18">
        <v>0.27879999999801408</v>
      </c>
      <c r="T18">
        <v>0.27880000000032445</v>
      </c>
    </row>
    <row r="19" spans="1:20" x14ac:dyDescent="0.2">
      <c r="C19">
        <v>800</v>
      </c>
      <c r="D19" s="4">
        <f t="shared" si="0"/>
        <v>327.39999999999998</v>
      </c>
      <c r="E19" s="4">
        <f t="shared" si="1"/>
        <v>78.250478011472268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4.8120453707330095E-5</v>
      </c>
      <c r="N19">
        <v>2.4411746038550134E-5</v>
      </c>
      <c r="O19">
        <v>1.9712008158425063</v>
      </c>
      <c r="P19">
        <v>0.12000434972981468</v>
      </c>
      <c r="Q19">
        <v>-1.9657559475178796E-5</v>
      </c>
      <c r="R19">
        <v>1.1589846688983899E-4</v>
      </c>
      <c r="S19">
        <v>-1.9657559475178796E-5</v>
      </c>
      <c r="T19">
        <v>1.1589846688983899E-4</v>
      </c>
    </row>
    <row r="20" spans="1:20" ht="13.5" thickBot="1" x14ac:dyDescent="0.25">
      <c r="C20">
        <v>844</v>
      </c>
      <c r="D20" s="4">
        <f t="shared" si="0"/>
        <v>339.66719999999998</v>
      </c>
      <c r="E20" s="4">
        <f t="shared" si="1"/>
        <v>81.182409177820261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-3.8960773101309572E-8</v>
      </c>
      <c r="N20" s="5">
        <v>1.9508601593777396E-8</v>
      </c>
      <c r="O20" s="5">
        <v>-1.9971074253593235</v>
      </c>
      <c r="P20" s="5">
        <v>0.11650072246190001</v>
      </c>
      <c r="Q20" s="5">
        <v>-9.312544669357547E-8</v>
      </c>
      <c r="R20" s="5">
        <v>1.5203900490956333E-8</v>
      </c>
      <c r="S20" s="5">
        <v>-9.312544669357547E-8</v>
      </c>
      <c r="T20" s="5">
        <v>1.5203900490956333E-8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104.36000000196556</v>
      </c>
      <c r="E24">
        <f>M18</f>
        <v>0.27879999999916927</v>
      </c>
      <c r="F24">
        <f>+M19</f>
        <v>4.8120453707330095E-5</v>
      </c>
      <c r="G24">
        <f>M20</f>
        <v>-3.8960773101309572E-8</v>
      </c>
    </row>
    <row r="25" spans="1:20" x14ac:dyDescent="0.2">
      <c r="A25" s="2" t="s">
        <v>149</v>
      </c>
      <c r="C25">
        <v>298.14999999999998</v>
      </c>
      <c r="D25" s="12">
        <f>D24/4.184</f>
        <v>24.942638623796739</v>
      </c>
      <c r="E25" s="12">
        <f>E24/4.184*1000</f>
        <v>66.634799234983092</v>
      </c>
      <c r="F25" s="12">
        <f>F24/4.184/100000</f>
        <v>1.150106446159897E-10</v>
      </c>
      <c r="G25" s="12">
        <f>G24/4.184</f>
        <v>-9.3118482555711207E-9</v>
      </c>
      <c r="I25">
        <f t="shared" ref="I25:I32" si="5">J25*4.184</f>
        <v>187.48422000000284</v>
      </c>
      <c r="J25" s="4">
        <f t="shared" ref="J25:J32" si="6">$D$25+($E$25*0.001)*C25+($F$25*100000)*C25^-2+$G$25*C25^-0.5+$H$25*C25^2</f>
        <v>44.80980401529704</v>
      </c>
    </row>
    <row r="26" spans="1:20" x14ac:dyDescent="0.2">
      <c r="C26">
        <v>300</v>
      </c>
      <c r="I26">
        <f t="shared" si="5"/>
        <v>188.00000000000165</v>
      </c>
      <c r="J26" s="4">
        <f t="shared" si="6"/>
        <v>44.933078393881843</v>
      </c>
    </row>
    <row r="27" spans="1:20" x14ac:dyDescent="0.2">
      <c r="C27">
        <v>400</v>
      </c>
      <c r="I27">
        <f t="shared" si="5"/>
        <v>215.87999999998598</v>
      </c>
      <c r="J27" s="4">
        <f t="shared" si="6"/>
        <v>51.596558317396266</v>
      </c>
    </row>
    <row r="28" spans="1:20" x14ac:dyDescent="0.2">
      <c r="C28">
        <v>500</v>
      </c>
      <c r="I28">
        <f t="shared" si="5"/>
        <v>243.7600000000003</v>
      </c>
      <c r="J28" s="4">
        <f t="shared" si="6"/>
        <v>58.260038240917851</v>
      </c>
    </row>
    <row r="29" spans="1:20" x14ac:dyDescent="0.2">
      <c r="C29">
        <v>600</v>
      </c>
      <c r="I29">
        <f t="shared" si="5"/>
        <v>271.64000000001022</v>
      </c>
      <c r="J29" s="4">
        <f t="shared" si="6"/>
        <v>64.923518164438391</v>
      </c>
    </row>
    <row r="30" spans="1:20" x14ac:dyDescent="0.2">
      <c r="C30">
        <v>700</v>
      </c>
      <c r="I30">
        <f t="shared" si="5"/>
        <v>299.52000000000965</v>
      </c>
      <c r="J30" s="4">
        <f t="shared" si="6"/>
        <v>71.586998087956417</v>
      </c>
    </row>
    <row r="31" spans="1:20" x14ac:dyDescent="0.2">
      <c r="C31">
        <v>800</v>
      </c>
      <c r="I31">
        <f t="shared" si="5"/>
        <v>327.39999999999873</v>
      </c>
      <c r="J31" s="4">
        <f t="shared" si="6"/>
        <v>78.250478011471969</v>
      </c>
    </row>
    <row r="32" spans="1:20" x14ac:dyDescent="0.2">
      <c r="C32">
        <v>844</v>
      </c>
      <c r="I32">
        <f t="shared" si="5"/>
        <v>339.66719999999088</v>
      </c>
      <c r="J32" s="4">
        <f t="shared" si="6"/>
        <v>81.182409177818087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2"/>
  <sheetViews>
    <sheetView workbookViewId="0"/>
  </sheetViews>
  <sheetFormatPr defaultRowHeight="12.75" x14ac:dyDescent="0.2"/>
  <cols>
    <col min="1" max="1" width="23.2851562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18</v>
      </c>
      <c r="B2" s="9" t="s">
        <v>18</v>
      </c>
      <c r="D2" s="9">
        <v>148.315</v>
      </c>
      <c r="E2" s="9">
        <v>164</v>
      </c>
      <c r="F2" s="9">
        <v>62.93</v>
      </c>
      <c r="G2" s="9">
        <v>-790.6</v>
      </c>
      <c r="H2" s="9">
        <v>-589.20000000000005</v>
      </c>
    </row>
    <row r="3" spans="1:22" x14ac:dyDescent="0.2">
      <c r="E3" s="13">
        <f>E2/4.184</f>
        <v>39.196940726577438</v>
      </c>
      <c r="F3" s="13">
        <f>F2</f>
        <v>62.93</v>
      </c>
      <c r="G3" s="14">
        <f>G2/4.184*1000</f>
        <v>-188957.93499043977</v>
      </c>
      <c r="H3" s="14">
        <f>H2/4.184*1000</f>
        <v>-140822.17973231358</v>
      </c>
      <c r="L3" s="7" t="s">
        <v>119</v>
      </c>
      <c r="M3" s="7"/>
      <c r="U3" s="1"/>
      <c r="V3" s="1"/>
    </row>
    <row r="4" spans="1:22" x14ac:dyDescent="0.2">
      <c r="A4" s="2" t="s">
        <v>152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34</v>
      </c>
      <c r="E5" s="11">
        <f>H3</f>
        <v>-140822.17973231358</v>
      </c>
      <c r="F5" s="11">
        <f>G3</f>
        <v>-188957.93499043977</v>
      </c>
      <c r="G5" s="10">
        <f>E3</f>
        <v>39.196940726577438</v>
      </c>
      <c r="H5" s="10">
        <f>F3</f>
        <v>62.93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5.1928376542513046E-12</v>
      </c>
    </row>
    <row r="8" spans="1:22" ht="16.5" thickBot="1" x14ac:dyDescent="0.3">
      <c r="A8" s="9">
        <v>600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58.417000000000002</v>
      </c>
      <c r="E9" s="17">
        <v>0.27292</v>
      </c>
      <c r="F9" s="17">
        <v>189490</v>
      </c>
      <c r="G9" s="17"/>
      <c r="H9" s="17"/>
      <c r="I9" s="4">
        <f>D9+E9*C9+F9*C9^-2+G9*C9^-0.5+H9*C9^2</f>
        <v>141.91975177899585</v>
      </c>
      <c r="J9">
        <f>I9/4.184</f>
        <v>33.919634746413919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168.76931249999998</v>
      </c>
      <c r="J10">
        <f>I10/4.184</f>
        <v>40.336833771510513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23594.412060509916</v>
      </c>
      <c r="O12">
        <v>7864.8040201699723</v>
      </c>
      <c r="P12">
        <v>2.9166103627584028E+26</v>
      </c>
      <c r="Q12">
        <v>3.9185186332560361E-53</v>
      </c>
    </row>
    <row r="13" spans="1:22" x14ac:dyDescent="0.2">
      <c r="C13">
        <v>298.14999999999998</v>
      </c>
      <c r="D13" s="4">
        <f t="shared" ref="D13:D20" si="0">D$9+E$9*C13+F$9*C13^-2+G$9*C13^-0.5+H$9*C13^2</f>
        <v>141.91975177899585</v>
      </c>
      <c r="E13" s="4">
        <f t="shared" ref="E13:E20" si="1">D13/4.184</f>
        <v>33.919634746413919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1.0786225161364075E-22</v>
      </c>
      <c r="O13">
        <v>2.6965562903410187E-23</v>
      </c>
    </row>
    <row r="14" spans="1:22" ht="13.5" thickBot="1" x14ac:dyDescent="0.25">
      <c r="C14">
        <v>300</v>
      </c>
      <c r="D14" s="4">
        <f t="shared" si="0"/>
        <v>142.39844444444446</v>
      </c>
      <c r="E14" s="4">
        <f t="shared" si="1"/>
        <v>34.034045039303166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23594.412060509916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168.76931249999998</v>
      </c>
      <c r="E15" s="4">
        <f t="shared" si="1"/>
        <v>40.336833771510513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195.63496000000001</v>
      </c>
      <c r="E16" s="4">
        <f t="shared" si="1"/>
        <v>46.757877629063096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222.69536111111111</v>
      </c>
      <c r="E17" s="4">
        <f t="shared" si="1"/>
        <v>53.225468716804755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58.417000000919387</v>
      </c>
      <c r="N17">
        <v>4.612021407813137E-10</v>
      </c>
      <c r="O17">
        <v>126662464970.2542</v>
      </c>
      <c r="P17">
        <v>2.3310925056703631E-44</v>
      </c>
      <c r="Q17">
        <v>58.416999999638882</v>
      </c>
      <c r="R17">
        <v>58.417000002199892</v>
      </c>
      <c r="S17">
        <v>58.416999999638882</v>
      </c>
      <c r="T17">
        <v>58.417000002199892</v>
      </c>
    </row>
    <row r="18" spans="1:20" x14ac:dyDescent="0.2">
      <c r="C18">
        <v>700</v>
      </c>
      <c r="D18" s="4">
        <f t="shared" si="0"/>
        <v>249.84771428571429</v>
      </c>
      <c r="E18" s="4">
        <f t="shared" si="1"/>
        <v>59.715036875170718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0.2729199999996138</v>
      </c>
      <c r="N18">
        <v>1.9530740876484582E-13</v>
      </c>
      <c r="O18">
        <v>1397386825853.6733</v>
      </c>
      <c r="P18">
        <v>1.5735649455184787E-48</v>
      </c>
      <c r="Q18">
        <v>0.27291999999907152</v>
      </c>
      <c r="R18">
        <v>0.27292000000015609</v>
      </c>
      <c r="S18">
        <v>0.27291999999907152</v>
      </c>
      <c r="T18">
        <v>0.27292000000015609</v>
      </c>
    </row>
    <row r="19" spans="1:20" x14ac:dyDescent="0.2">
      <c r="C19">
        <v>800</v>
      </c>
      <c r="D19" s="4">
        <f t="shared" si="0"/>
        <v>277.04907812499999</v>
      </c>
      <c r="E19" s="4">
        <f t="shared" si="1"/>
        <v>66.216318863527718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189490.00002275946</v>
      </c>
      <c r="N19">
        <v>1.1458999979586372E-5</v>
      </c>
      <c r="O19">
        <v>16536347007.62076</v>
      </c>
      <c r="P19">
        <v>8.0240373510070963E-41</v>
      </c>
      <c r="Q19">
        <v>189489.99999094411</v>
      </c>
      <c r="R19">
        <v>189490.0000545748</v>
      </c>
      <c r="S19">
        <v>189489.99999094411</v>
      </c>
      <c r="T19">
        <v>189490.0000545748</v>
      </c>
    </row>
    <row r="20" spans="1:20" ht="13.5" thickBot="1" x14ac:dyDescent="0.25">
      <c r="C20">
        <v>844</v>
      </c>
      <c r="D20" s="4">
        <f t="shared" si="0"/>
        <v>289.02749210664632</v>
      </c>
      <c r="E20" s="4">
        <f t="shared" si="1"/>
        <v>69.079228514972826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-1.8281953705282969E-8</v>
      </c>
      <c r="N20" s="5">
        <v>9.157438591726842E-9</v>
      </c>
      <c r="O20" s="5">
        <v>-1.9964047284793742</v>
      </c>
      <c r="P20" s="5">
        <v>0.11659426633199306</v>
      </c>
      <c r="Q20" s="5">
        <v>-4.3707131921045721E-8</v>
      </c>
      <c r="R20" s="5">
        <v>7.1432245104797831E-9</v>
      </c>
      <c r="S20" s="5">
        <v>-4.3707131921045721E-8</v>
      </c>
      <c r="T20" s="5">
        <v>7.1432245104797831E-9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58.417000000919387</v>
      </c>
      <c r="E24">
        <f>M18</f>
        <v>0.2729199999996138</v>
      </c>
      <c r="F24">
        <f>+M19</f>
        <v>189490.00002275946</v>
      </c>
      <c r="G24">
        <f>M20</f>
        <v>-1.8281953705282969E-8</v>
      </c>
    </row>
    <row r="25" spans="1:20" x14ac:dyDescent="0.2">
      <c r="A25" s="2" t="s">
        <v>149</v>
      </c>
      <c r="C25">
        <v>298.14999999999998</v>
      </c>
      <c r="D25" s="12">
        <f>D24/4.184</f>
        <v>13.96199808817385</v>
      </c>
      <c r="E25" s="12">
        <f>E24/4.184*1000</f>
        <v>65.229445506599859</v>
      </c>
      <c r="F25" s="12">
        <f>F24/4.184/100000</f>
        <v>0.45289196946166216</v>
      </c>
      <c r="G25" s="12">
        <f>G24/4.184</f>
        <v>-4.3694918033659101E-9</v>
      </c>
      <c r="I25">
        <f t="shared" ref="I25:I32" si="5">J25*4.184</f>
        <v>141.91975177899735</v>
      </c>
      <c r="J25" s="4">
        <f t="shared" ref="J25:J32" si="6">$D$25+($E$25*0.001)*C25+($F$25*100000)*C25^-2+$G$25*C25^-0.5+$H$25*C25^2</f>
        <v>33.919634746414282</v>
      </c>
    </row>
    <row r="26" spans="1:20" x14ac:dyDescent="0.2">
      <c r="C26">
        <v>300</v>
      </c>
      <c r="I26">
        <f t="shared" si="5"/>
        <v>142.39844444444537</v>
      </c>
      <c r="J26" s="4">
        <f t="shared" si="6"/>
        <v>34.034045039303386</v>
      </c>
    </row>
    <row r="27" spans="1:20" x14ac:dyDescent="0.2">
      <c r="C27">
        <v>400</v>
      </c>
      <c r="I27">
        <f t="shared" si="5"/>
        <v>168.76931249999308</v>
      </c>
      <c r="J27" s="4">
        <f t="shared" si="6"/>
        <v>40.336833771508857</v>
      </c>
    </row>
    <row r="28" spans="1:20" x14ac:dyDescent="0.2">
      <c r="C28">
        <v>500</v>
      </c>
      <c r="I28">
        <f t="shared" si="5"/>
        <v>195.63495999999975</v>
      </c>
      <c r="J28" s="4">
        <f t="shared" si="6"/>
        <v>46.757877629063039</v>
      </c>
    </row>
    <row r="29" spans="1:20" x14ac:dyDescent="0.2">
      <c r="C29">
        <v>600</v>
      </c>
      <c r="I29">
        <f t="shared" si="5"/>
        <v>222.69536111111566</v>
      </c>
      <c r="J29" s="4">
        <f t="shared" si="6"/>
        <v>53.225468716805842</v>
      </c>
    </row>
    <row r="30" spans="1:20" x14ac:dyDescent="0.2">
      <c r="C30">
        <v>700</v>
      </c>
      <c r="I30">
        <f t="shared" si="5"/>
        <v>249.84771428571881</v>
      </c>
      <c r="J30" s="4">
        <f t="shared" si="6"/>
        <v>59.715036875171798</v>
      </c>
    </row>
    <row r="31" spans="1:20" x14ac:dyDescent="0.2">
      <c r="C31">
        <v>800</v>
      </c>
      <c r="I31">
        <f t="shared" si="5"/>
        <v>277.04907812499971</v>
      </c>
      <c r="J31" s="4">
        <f t="shared" si="6"/>
        <v>66.216318863527647</v>
      </c>
    </row>
    <row r="32" spans="1:20" x14ac:dyDescent="0.2">
      <c r="C32">
        <v>844</v>
      </c>
      <c r="I32">
        <f t="shared" si="5"/>
        <v>289.02749210664234</v>
      </c>
      <c r="J32" s="4">
        <f t="shared" si="6"/>
        <v>69.079228514971874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19</v>
      </c>
      <c r="B2" s="9" t="s">
        <v>19</v>
      </c>
      <c r="D2" s="9">
        <v>164.08799999999999</v>
      </c>
      <c r="E2" s="9">
        <v>193.3</v>
      </c>
      <c r="F2" s="9">
        <v>66.09</v>
      </c>
      <c r="G2" s="9">
        <v>-938.4</v>
      </c>
      <c r="H2" s="9">
        <v>-742.6</v>
      </c>
    </row>
    <row r="3" spans="1:22" x14ac:dyDescent="0.2">
      <c r="E3" s="13">
        <f>E2/4.184</f>
        <v>46.199808795411094</v>
      </c>
      <c r="F3" s="13">
        <f>F2</f>
        <v>66.09</v>
      </c>
      <c r="G3" s="14">
        <f>G2/4.184*1000</f>
        <v>-224282.98279158698</v>
      </c>
      <c r="H3" s="14">
        <f>H2/4.184*1000</f>
        <v>-177485.65965583173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33</v>
      </c>
      <c r="E5" s="11">
        <f>H3</f>
        <v>-177485.65965583173</v>
      </c>
      <c r="F5" s="11">
        <f>G3</f>
        <v>-224282.98279158698</v>
      </c>
      <c r="G5" s="10">
        <f>E3</f>
        <v>46.199808795411094</v>
      </c>
      <c r="H5" s="10">
        <f>F3</f>
        <v>66.09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1.8401273554423402E-12</v>
      </c>
    </row>
    <row r="8" spans="1:22" ht="16.5" thickBot="1" x14ac:dyDescent="0.3">
      <c r="A8" s="9">
        <v>800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78.150000000000006</v>
      </c>
      <c r="E9" s="17">
        <v>0.1734</v>
      </c>
      <c r="F9" s="17">
        <v>-2778000</v>
      </c>
      <c r="G9" s="17">
        <v>872.2</v>
      </c>
      <c r="H9" s="17"/>
      <c r="I9" s="4">
        <f>D9+E9*C9+F9*C9^-2+G9*C9^-0.5+H9*C9^2</f>
        <v>149.11078203305107</v>
      </c>
      <c r="J9">
        <f>I9/4.184</f>
        <v>35.638332225872624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173.75749999999999</v>
      </c>
      <c r="J10">
        <f>I10/4.184</f>
        <v>41.529039196940722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11127.855803496284</v>
      </c>
      <c r="O12">
        <v>3709.2852678320946</v>
      </c>
      <c r="P12">
        <v>1.0954548220148495E+27</v>
      </c>
      <c r="Q12">
        <v>2.777728549354854E-54</v>
      </c>
    </row>
    <row r="13" spans="1:22" x14ac:dyDescent="0.2">
      <c r="C13">
        <v>298.14999999999998</v>
      </c>
      <c r="D13" s="4">
        <f t="shared" ref="D13:D20" si="0">D$9+E$9*C13+F$9*C13^-2+G$9*C13^-0.5+H$9*C13^2</f>
        <v>149.11078203305107</v>
      </c>
      <c r="E13" s="4">
        <f t="shared" ref="E13:E20" si="1">D13/4.184</f>
        <v>35.638332225872624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1.3544274736988882E-23</v>
      </c>
      <c r="O13">
        <v>3.3860686842472205E-24</v>
      </c>
    </row>
    <row r="14" spans="1:22" ht="13.5" thickBot="1" x14ac:dyDescent="0.25">
      <c r="C14">
        <v>300</v>
      </c>
      <c r="D14" s="4">
        <f t="shared" si="0"/>
        <v>149.65982381205248</v>
      </c>
      <c r="E14" s="4">
        <f t="shared" si="1"/>
        <v>35.769556360433192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11127.855803496284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173.75749999999999</v>
      </c>
      <c r="E15" s="4">
        <f t="shared" si="1"/>
        <v>41.529039196940722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192.74396979950637</v>
      </c>
      <c r="E16" s="4">
        <f t="shared" si="1"/>
        <v>46.066914388027335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210.08074922759147</v>
      </c>
      <c r="E17" s="4">
        <f t="shared" si="1"/>
        <v>50.21050411749318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78.150000000323075</v>
      </c>
      <c r="N17">
        <v>1.6343100480822268E-10</v>
      </c>
      <c r="O17">
        <v>478183439501.13879</v>
      </c>
      <c r="P17">
        <v>1.147553982028059E-46</v>
      </c>
      <c r="Q17">
        <v>78.149999999869323</v>
      </c>
      <c r="R17">
        <v>78.150000000776828</v>
      </c>
      <c r="S17">
        <v>78.149999999869323</v>
      </c>
      <c r="T17">
        <v>78.150000000776828</v>
      </c>
    </row>
    <row r="18" spans="1:20" x14ac:dyDescent="0.2">
      <c r="C18">
        <v>700</v>
      </c>
      <c r="D18" s="4">
        <f t="shared" si="0"/>
        <v>226.82667358076276</v>
      </c>
      <c r="E18" s="4">
        <f t="shared" si="1"/>
        <v>54.212876094828573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0.17339999999986258</v>
      </c>
      <c r="N18">
        <v>6.9208885298873883E-14</v>
      </c>
      <c r="O18">
        <v>2505458645245.4253</v>
      </c>
      <c r="P18">
        <v>1.5226577433875456E-49</v>
      </c>
      <c r="Q18">
        <v>0.17339999999967043</v>
      </c>
      <c r="R18">
        <v>0.17340000000005473</v>
      </c>
      <c r="S18">
        <v>0.17339999999967043</v>
      </c>
      <c r="T18">
        <v>0.17340000000005473</v>
      </c>
    </row>
    <row r="19" spans="1:20" x14ac:dyDescent="0.2">
      <c r="C19">
        <v>800</v>
      </c>
      <c r="D19" s="4">
        <f t="shared" si="0"/>
        <v>243.36630172754536</v>
      </c>
      <c r="E19" s="4">
        <f t="shared" si="1"/>
        <v>58.165942095493634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-2777999.9999921997</v>
      </c>
      <c r="N19">
        <v>4.0605966780392733E-6</v>
      </c>
      <c r="O19">
        <v>-684135909142.6936</v>
      </c>
      <c r="P19">
        <v>2.7389348672202504E-47</v>
      </c>
      <c r="Q19">
        <v>-2778000.0000034738</v>
      </c>
      <c r="R19">
        <v>-2777999.9999809256</v>
      </c>
      <c r="S19">
        <v>-2778000.0000034738</v>
      </c>
      <c r="T19">
        <v>-2777999.9999809256</v>
      </c>
    </row>
    <row r="20" spans="1:20" ht="13.5" thickBot="1" x14ac:dyDescent="0.25">
      <c r="C20">
        <v>844</v>
      </c>
      <c r="D20" s="4">
        <f t="shared" si="0"/>
        <v>250.62211710676797</v>
      </c>
      <c r="E20" s="4">
        <f t="shared" si="1"/>
        <v>59.900123591483741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872.19999999361949</v>
      </c>
      <c r="N20" s="5">
        <v>3.2450183079812597E-9</v>
      </c>
      <c r="O20" s="5">
        <v>268781226240.9758</v>
      </c>
      <c r="P20" s="5">
        <v>1.1496232185712902E-45</v>
      </c>
      <c r="Q20" s="5">
        <v>872.1999999846098</v>
      </c>
      <c r="R20" s="5">
        <v>872.20000000262917</v>
      </c>
      <c r="S20" s="5">
        <v>872.1999999846098</v>
      </c>
      <c r="T20" s="5">
        <v>872.20000000262917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78.150000000323075</v>
      </c>
      <c r="E24">
        <f>M18</f>
        <v>0.17339999999986258</v>
      </c>
      <c r="F24">
        <f>+M19</f>
        <v>-2777999.9999921997</v>
      </c>
      <c r="G24">
        <f>M20</f>
        <v>872.19999999361949</v>
      </c>
    </row>
    <row r="25" spans="1:20" x14ac:dyDescent="0.2">
      <c r="A25" s="2" t="s">
        <v>149</v>
      </c>
      <c r="C25">
        <v>298.14999999999998</v>
      </c>
      <c r="D25" s="12">
        <f>D24/4.184</f>
        <v>18.678298279235914</v>
      </c>
      <c r="E25" s="12">
        <f>E24/4.184*1000</f>
        <v>41.443594646238665</v>
      </c>
      <c r="F25" s="12">
        <f>F24/4.184/100000</f>
        <v>-6.6395793498857545</v>
      </c>
      <c r="G25" s="12">
        <f>G24/4.184</f>
        <v>208.46080305774842</v>
      </c>
      <c r="I25">
        <f t="shared" ref="I25:I32" si="5">J25*4.184</f>
        <v>149.11078203305138</v>
      </c>
      <c r="J25" s="4">
        <f t="shared" ref="J25:J32" si="6">$D$25+($E$25*0.001)*C25+($F$25*100000)*C25^-2+$G$25*C25^-0.5+$H$25*C25^2</f>
        <v>35.638332225872702</v>
      </c>
    </row>
    <row r="26" spans="1:20" x14ac:dyDescent="0.2">
      <c r="C26">
        <v>300</v>
      </c>
      <c r="I26">
        <f t="shared" si="5"/>
        <v>149.65982381205262</v>
      </c>
      <c r="J26" s="4">
        <f t="shared" si="6"/>
        <v>35.769556360433228</v>
      </c>
    </row>
    <row r="27" spans="1:20" x14ac:dyDescent="0.2">
      <c r="C27">
        <v>400</v>
      </c>
      <c r="I27">
        <f t="shared" si="5"/>
        <v>173.75749999999786</v>
      </c>
      <c r="J27" s="4">
        <f t="shared" si="6"/>
        <v>41.529039196940211</v>
      </c>
    </row>
    <row r="28" spans="1:20" x14ac:dyDescent="0.2">
      <c r="C28">
        <v>500</v>
      </c>
      <c r="I28">
        <f t="shared" si="5"/>
        <v>192.74396979950654</v>
      </c>
      <c r="J28" s="4">
        <f t="shared" si="6"/>
        <v>46.066914388027378</v>
      </c>
    </row>
    <row r="29" spans="1:20" x14ac:dyDescent="0.2">
      <c r="C29">
        <v>600</v>
      </c>
      <c r="I29">
        <f t="shared" si="5"/>
        <v>210.08074922759326</v>
      </c>
      <c r="J29" s="4">
        <f t="shared" si="6"/>
        <v>50.210504117493606</v>
      </c>
    </row>
    <row r="30" spans="1:20" x14ac:dyDescent="0.2">
      <c r="C30">
        <v>700</v>
      </c>
      <c r="I30">
        <f t="shared" si="5"/>
        <v>226.82667358076444</v>
      </c>
      <c r="J30" s="4">
        <f t="shared" si="6"/>
        <v>54.212876094828971</v>
      </c>
    </row>
    <row r="31" spans="1:20" x14ac:dyDescent="0.2">
      <c r="C31">
        <v>800</v>
      </c>
      <c r="I31">
        <f t="shared" si="5"/>
        <v>243.36630172754508</v>
      </c>
      <c r="J31" s="4">
        <f t="shared" si="6"/>
        <v>58.165942095493563</v>
      </c>
    </row>
    <row r="32" spans="1:20" x14ac:dyDescent="0.2">
      <c r="C32">
        <v>844</v>
      </c>
      <c r="I32">
        <f t="shared" si="5"/>
        <v>250.62211710676638</v>
      </c>
      <c r="J32" s="4">
        <f t="shared" si="6"/>
        <v>59.900123591483357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21</v>
      </c>
      <c r="B2" s="9" t="s">
        <v>21</v>
      </c>
      <c r="D2" s="9">
        <v>211.63</v>
      </c>
      <c r="E2" s="9">
        <v>194.6</v>
      </c>
      <c r="F2" s="9">
        <v>70.930000000000007</v>
      </c>
      <c r="G2" s="9">
        <v>-978.2</v>
      </c>
      <c r="H2" s="9">
        <v>-779</v>
      </c>
      <c r="I2">
        <f>D2/F2</f>
        <v>2.9836458480191737</v>
      </c>
    </row>
    <row r="3" spans="1:22" x14ac:dyDescent="0.2">
      <c r="E3" s="13">
        <f>E2/4.184</f>
        <v>46.510516252390055</v>
      </c>
      <c r="F3" s="13">
        <f>F2</f>
        <v>70.930000000000007</v>
      </c>
      <c r="G3" s="14">
        <f>G2/4.184*1000</f>
        <v>-233795.41108986616</v>
      </c>
      <c r="H3" s="14">
        <f>H2/4.184*1000</f>
        <v>-186185.46845124284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1</v>
      </c>
    </row>
    <row r="5" spans="1:22" x14ac:dyDescent="0.2">
      <c r="A5" s="9" t="s">
        <v>35</v>
      </c>
      <c r="E5" s="11">
        <f>H3</f>
        <v>-186185.46845124284</v>
      </c>
      <c r="F5" s="11">
        <f>G3</f>
        <v>-233795.41108986616</v>
      </c>
      <c r="G5" s="10">
        <f>E3</f>
        <v>46.510516252390055</v>
      </c>
      <c r="H5" s="10">
        <f>F3</f>
        <v>70.930000000000007</v>
      </c>
      <c r="L5" t="s">
        <v>121</v>
      </c>
      <c r="M5">
        <v>1</v>
      </c>
    </row>
    <row r="6" spans="1:22" x14ac:dyDescent="0.2">
      <c r="L6" t="s">
        <v>122</v>
      </c>
      <c r="M6">
        <v>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1.7123932515678536E-11</v>
      </c>
    </row>
    <row r="8" spans="1:22" ht="16.5" thickBot="1" x14ac:dyDescent="0.3">
      <c r="A8" s="9">
        <v>900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8</v>
      </c>
    </row>
    <row r="9" spans="1:22" x14ac:dyDescent="0.2">
      <c r="C9">
        <v>298.14999999999998</v>
      </c>
      <c r="D9" s="17">
        <v>1338.9</v>
      </c>
      <c r="E9" s="17">
        <v>-0.379</v>
      </c>
      <c r="F9" s="17">
        <v>25757000</v>
      </c>
      <c r="G9" s="17">
        <v>-23582</v>
      </c>
      <c r="H9" s="17"/>
      <c r="I9" s="4">
        <f>D9+E9*C9+F9*C9^-2+G9*C9^-0.5+H9*C9^2</f>
        <v>149.92771982248655</v>
      </c>
      <c r="J9">
        <f>I9/4.184</f>
        <v>35.833585043615329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169.18125000000009</v>
      </c>
      <c r="J10">
        <f>I10/4.184</f>
        <v>40.435289196940744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11262.62535515894</v>
      </c>
      <c r="O12">
        <v>3754.2084517196467</v>
      </c>
      <c r="P12">
        <v>1.280298886558492E+25</v>
      </c>
      <c r="Q12">
        <v>2.0335554062744819E-50</v>
      </c>
    </row>
    <row r="13" spans="1:22" x14ac:dyDescent="0.2">
      <c r="C13">
        <v>298.14999999999998</v>
      </c>
      <c r="D13" s="4">
        <f t="shared" ref="D13:D20" si="0">D$9+E$9*C13+F$9*C13^-2+G$9*C13^-0.5+H$9*C13^2</f>
        <v>149.92771982248655</v>
      </c>
      <c r="E13" s="4">
        <f t="shared" ref="E13:E20" si="1">D13/4.184</f>
        <v>35.833585043615329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127</v>
      </c>
      <c r="M13">
        <v>4</v>
      </c>
      <c r="N13">
        <v>1.172916259206051E-21</v>
      </c>
      <c r="O13">
        <v>2.9322906480151274E-22</v>
      </c>
    </row>
    <row r="14" spans="1:22" ht="13.5" thickBot="1" x14ac:dyDescent="0.25">
      <c r="C14">
        <v>300</v>
      </c>
      <c r="D14" s="4">
        <f t="shared" si="0"/>
        <v>149.8814840859136</v>
      </c>
      <c r="E14" s="4">
        <f t="shared" si="1"/>
        <v>35.822534437359842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128</v>
      </c>
      <c r="M14" s="5">
        <v>7</v>
      </c>
      <c r="N14" s="5">
        <v>11262.62535515894</v>
      </c>
      <c r="O14" s="5"/>
      <c r="P14" s="5"/>
      <c r="Q14" s="5"/>
    </row>
    <row r="15" spans="1:22" ht="13.5" thickBot="1" x14ac:dyDescent="0.25">
      <c r="C15">
        <v>400</v>
      </c>
      <c r="D15" s="4">
        <f t="shared" si="0"/>
        <v>169.18125000000009</v>
      </c>
      <c r="E15" s="4">
        <f t="shared" si="1"/>
        <v>40.435289196940744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 x14ac:dyDescent="0.2">
      <c r="C16">
        <v>500</v>
      </c>
      <c r="D16" s="4">
        <f t="shared" si="0"/>
        <v>197.80889909199936</v>
      </c>
      <c r="E16" s="4">
        <f t="shared" si="1"/>
        <v>47.277461542064856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f t="shared" si="0"/>
        <v>220.31610365034044</v>
      </c>
      <c r="E17" s="4">
        <f t="shared" si="1"/>
        <v>52.656812535932225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129</v>
      </c>
      <c r="M17">
        <v>1338.8999999970147</v>
      </c>
      <c r="N17">
        <v>1.520862938659374E-9</v>
      </c>
      <c r="O17">
        <v>880355465284.2301</v>
      </c>
      <c r="P17">
        <v>9.9889305026337883E-48</v>
      </c>
      <c r="Q17">
        <v>1338.8999999927921</v>
      </c>
      <c r="R17">
        <v>1338.9000000012372</v>
      </c>
      <c r="S17">
        <v>1338.8999999927921</v>
      </c>
      <c r="T17">
        <v>1338.9000000012372</v>
      </c>
    </row>
    <row r="18" spans="1:20" x14ac:dyDescent="0.2">
      <c r="C18">
        <v>700</v>
      </c>
      <c r="D18" s="4">
        <f t="shared" si="0"/>
        <v>234.84948587208942</v>
      </c>
      <c r="E18" s="4">
        <f t="shared" si="1"/>
        <v>56.130374252411428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142</v>
      </c>
      <c r="M18">
        <v>-0.37899999999871925</v>
      </c>
      <c r="N18">
        <v>6.4404687960218118E-13</v>
      </c>
      <c r="O18">
        <v>-588466479696.04675</v>
      </c>
      <c r="P18">
        <v>5.0033897228712879E-47</v>
      </c>
      <c r="Q18">
        <v>-0.37900000000050743</v>
      </c>
      <c r="R18">
        <v>-0.37899999999693107</v>
      </c>
      <c r="S18">
        <v>-0.37900000000050743</v>
      </c>
      <c r="T18">
        <v>-0.37899999999693107</v>
      </c>
    </row>
    <row r="19" spans="1:20" x14ac:dyDescent="0.2">
      <c r="C19">
        <v>800</v>
      </c>
      <c r="D19" s="4">
        <f t="shared" si="0"/>
        <v>242.1957068029418</v>
      </c>
      <c r="E19" s="4">
        <f t="shared" si="1"/>
        <v>57.886163193819741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143</v>
      </c>
      <c r="M19">
        <v>25756999.999928959</v>
      </c>
      <c r="N19">
        <v>3.7787266888067184E-5</v>
      </c>
      <c r="O19">
        <v>681631727328.30652</v>
      </c>
      <c r="P19">
        <v>2.7794064594460906E-47</v>
      </c>
      <c r="Q19">
        <v>25756999.999824043</v>
      </c>
      <c r="R19">
        <v>25757000.000033874</v>
      </c>
      <c r="S19">
        <v>25756999.999824043</v>
      </c>
      <c r="T19">
        <v>25757000.000033874</v>
      </c>
    </row>
    <row r="20" spans="1:20" ht="13.5" thickBot="1" x14ac:dyDescent="0.25">
      <c r="C20">
        <v>844</v>
      </c>
      <c r="D20" s="4">
        <f t="shared" si="0"/>
        <v>243.45658261913979</v>
      </c>
      <c r="E20" s="4">
        <f t="shared" si="1"/>
        <v>58.187519746448324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144</v>
      </c>
      <c r="M20" s="5">
        <v>-23581.999999941294</v>
      </c>
      <c r="N20" s="5">
        <v>3.0197624285985808E-8</v>
      </c>
      <c r="O20" s="5">
        <v>-780922359209.73718</v>
      </c>
      <c r="P20" s="5">
        <v>1.6133174074249752E-47</v>
      </c>
      <c r="Q20" s="5">
        <v>-23582.000000025135</v>
      </c>
      <c r="R20" s="5">
        <v>-23581.999999857453</v>
      </c>
      <c r="S20" s="5">
        <v>-23582.000000025135</v>
      </c>
      <c r="T20" s="5">
        <v>-23581.999999857453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1338.8999999970147</v>
      </c>
      <c r="E24">
        <f>M18</f>
        <v>-0.37899999999871925</v>
      </c>
      <c r="F24">
        <f>+M19</f>
        <v>25756999.999928959</v>
      </c>
      <c r="G24">
        <f>M20</f>
        <v>-23581.999999941294</v>
      </c>
    </row>
    <row r="25" spans="1:20" x14ac:dyDescent="0.2">
      <c r="A25" s="2" t="s">
        <v>149</v>
      </c>
      <c r="C25">
        <v>298.14999999999998</v>
      </c>
      <c r="D25" s="12">
        <f>D24/4.184</f>
        <v>320.00478011400924</v>
      </c>
      <c r="E25" s="12">
        <f>E24/4.184*1000</f>
        <v>-90.583173995869799</v>
      </c>
      <c r="F25" s="12">
        <f>F24/4.184/100000</f>
        <v>61.560707456809169</v>
      </c>
      <c r="G25" s="12">
        <f>G24/4.184</f>
        <v>-5636.2332695844389</v>
      </c>
      <c r="I25">
        <f t="shared" ref="I25:I32" si="5">J25*4.184</f>
        <v>149.92771982248357</v>
      </c>
      <c r="J25" s="4">
        <f t="shared" ref="J25:J32" si="6">$D$25+($E$25*0.001)*C25+($F$25*100000)*C25^-2+$G$25*C25^-0.5+$H$25*C25^2</f>
        <v>35.833585043614619</v>
      </c>
    </row>
    <row r="26" spans="1:20" x14ac:dyDescent="0.2">
      <c r="C26">
        <v>300</v>
      </c>
      <c r="I26">
        <f t="shared" si="5"/>
        <v>149.88148408591255</v>
      </c>
      <c r="J26" s="4">
        <f t="shared" si="6"/>
        <v>35.822534437359593</v>
      </c>
    </row>
    <row r="27" spans="1:20" x14ac:dyDescent="0.2">
      <c r="C27">
        <v>400</v>
      </c>
      <c r="I27">
        <f t="shared" si="5"/>
        <v>169.18125000001817</v>
      </c>
      <c r="J27" s="4">
        <f t="shared" si="6"/>
        <v>40.435289196945064</v>
      </c>
    </row>
    <row r="28" spans="1:20" x14ac:dyDescent="0.2">
      <c r="C28">
        <v>500</v>
      </c>
      <c r="I28">
        <f t="shared" si="5"/>
        <v>197.80889909199544</v>
      </c>
      <c r="J28" s="4">
        <f t="shared" si="6"/>
        <v>47.277461542063918</v>
      </c>
    </row>
    <row r="29" spans="1:20" x14ac:dyDescent="0.2">
      <c r="C29">
        <v>600</v>
      </c>
      <c r="I29">
        <f t="shared" si="5"/>
        <v>220.31610365032299</v>
      </c>
      <c r="J29" s="4">
        <f t="shared" si="6"/>
        <v>52.656812535928054</v>
      </c>
    </row>
    <row r="30" spans="1:20" x14ac:dyDescent="0.2">
      <c r="C30">
        <v>700</v>
      </c>
      <c r="I30">
        <f t="shared" si="5"/>
        <v>234.84948587207455</v>
      </c>
      <c r="J30" s="4">
        <f t="shared" si="6"/>
        <v>56.130374252407876</v>
      </c>
    </row>
    <row r="31" spans="1:20" x14ac:dyDescent="0.2">
      <c r="C31">
        <v>800</v>
      </c>
      <c r="I31">
        <f t="shared" si="5"/>
        <v>242.19570680294567</v>
      </c>
      <c r="J31" s="4">
        <f t="shared" si="6"/>
        <v>57.886163193820664</v>
      </c>
    </row>
    <row r="32" spans="1:20" x14ac:dyDescent="0.2">
      <c r="C32">
        <v>844</v>
      </c>
      <c r="I32">
        <f t="shared" si="5"/>
        <v>243.45658261915631</v>
      </c>
      <c r="J32" s="4">
        <f t="shared" si="6"/>
        <v>58.187519746452267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2"/>
  <sheetViews>
    <sheetView workbookViewId="0"/>
  </sheetViews>
  <sheetFormatPr defaultRowHeight="12.75" x14ac:dyDescent="0.2"/>
  <cols>
    <col min="1" max="1" width="11.7109375" bestFit="1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 x14ac:dyDescent="0.25">
      <c r="A1" s="2" t="s">
        <v>29</v>
      </c>
      <c r="B1" s="2" t="s">
        <v>28</v>
      </c>
      <c r="C1" s="3" t="s">
        <v>99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118</v>
      </c>
    </row>
    <row r="2" spans="1:22" ht="13.5" thickBot="1" x14ac:dyDescent="0.25">
      <c r="A2" s="9" t="s">
        <v>22</v>
      </c>
      <c r="B2" s="9" t="s">
        <v>22</v>
      </c>
      <c r="D2" s="9">
        <v>101.1</v>
      </c>
      <c r="E2" s="9">
        <v>133.1</v>
      </c>
      <c r="F2" s="9">
        <v>48.04</v>
      </c>
      <c r="G2" s="9">
        <v>-494.5</v>
      </c>
      <c r="H2" s="9">
        <v>-394.6</v>
      </c>
    </row>
    <row r="3" spans="1:22" x14ac:dyDescent="0.2">
      <c r="E3" s="13">
        <f>E2/4.184</f>
        <v>31.811663479923517</v>
      </c>
      <c r="F3" s="13">
        <f>F2</f>
        <v>48.04</v>
      </c>
      <c r="G3" s="14">
        <f>G2/4.184*1000</f>
        <v>-118188.33652007648</v>
      </c>
      <c r="H3" s="14">
        <f>H2/4.184*1000</f>
        <v>-94311.663479923518</v>
      </c>
      <c r="L3" s="7" t="s">
        <v>119</v>
      </c>
      <c r="M3" s="7"/>
      <c r="U3" s="1"/>
      <c r="V3" s="1"/>
    </row>
    <row r="4" spans="1:22" x14ac:dyDescent="0.2">
      <c r="A4" s="2" t="s">
        <v>30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120</v>
      </c>
      <c r="M4">
        <v>0.99345418112239214</v>
      </c>
    </row>
    <row r="5" spans="1:22" x14ac:dyDescent="0.2">
      <c r="A5" s="9" t="s">
        <v>36</v>
      </c>
      <c r="E5" s="11">
        <f>H3</f>
        <v>-94311.663479923518</v>
      </c>
      <c r="F5" s="11">
        <f>G3</f>
        <v>-118188.33652007648</v>
      </c>
      <c r="G5" s="10">
        <f>E3</f>
        <v>31.811663479923517</v>
      </c>
      <c r="H5" s="10">
        <f>F3</f>
        <v>48.04</v>
      </c>
      <c r="L5" t="s">
        <v>121</v>
      </c>
      <c r="M5">
        <v>0.98695120998956276</v>
      </c>
    </row>
    <row r="6" spans="1:22" x14ac:dyDescent="0.2">
      <c r="L6" t="s">
        <v>122</v>
      </c>
      <c r="M6">
        <v>0.96737802497390701</v>
      </c>
    </row>
    <row r="7" spans="1:22" ht="15.75" x14ac:dyDescent="0.25">
      <c r="A7" s="2" t="s">
        <v>150</v>
      </c>
      <c r="C7" s="3"/>
      <c r="D7" s="3" t="s">
        <v>6</v>
      </c>
      <c r="E7" s="3" t="s">
        <v>7</v>
      </c>
      <c r="F7" s="3" t="s">
        <v>8</v>
      </c>
      <c r="G7" s="3" t="s">
        <v>11</v>
      </c>
      <c r="H7" s="3" t="s">
        <v>9</v>
      </c>
      <c r="L7" t="s">
        <v>123</v>
      </c>
      <c r="M7">
        <v>2.2495080360456301</v>
      </c>
    </row>
    <row r="8" spans="1:22" ht="16.5" thickBot="1" x14ac:dyDescent="0.3">
      <c r="A8" s="9">
        <v>700</v>
      </c>
      <c r="C8" s="3"/>
      <c r="D8" s="3">
        <v>1</v>
      </c>
      <c r="E8" s="3" t="s">
        <v>99</v>
      </c>
      <c r="F8" s="3" t="s">
        <v>100</v>
      </c>
      <c r="G8" s="3" t="s">
        <v>102</v>
      </c>
      <c r="H8" s="3" t="s">
        <v>103</v>
      </c>
      <c r="I8" s="3" t="s">
        <v>147</v>
      </c>
      <c r="J8" s="8" t="s">
        <v>148</v>
      </c>
      <c r="L8" s="5" t="s">
        <v>124</v>
      </c>
      <c r="M8" s="5">
        <v>6</v>
      </c>
    </row>
    <row r="9" spans="1:22" x14ac:dyDescent="0.2">
      <c r="C9">
        <v>298.14999999999998</v>
      </c>
      <c r="D9" s="17"/>
      <c r="E9" s="17"/>
      <c r="F9" s="17"/>
      <c r="G9" s="17"/>
      <c r="H9" s="17"/>
      <c r="I9" s="4">
        <f>D9+E9*C9+F9*C9^-2+G9*C9^-0.5+H9*C9^2</f>
        <v>0</v>
      </c>
      <c r="J9">
        <f>I9/4.184</f>
        <v>0</v>
      </c>
    </row>
    <row r="10" spans="1:22" ht="13.5" thickBot="1" x14ac:dyDescent="0.25">
      <c r="C10">
        <v>400</v>
      </c>
      <c r="D10" s="1"/>
      <c r="E10" s="1"/>
      <c r="F10" s="1"/>
      <c r="G10" s="1"/>
      <c r="H10" s="1"/>
      <c r="I10" s="4">
        <f>D9+E9*C10+F9*C10^-2+G9*C10^-0.5+H9*C10^2</f>
        <v>0</v>
      </c>
      <c r="J10">
        <f>I10/4.184</f>
        <v>0</v>
      </c>
      <c r="L10" t="s">
        <v>125</v>
      </c>
    </row>
    <row r="11" spans="1:22" x14ac:dyDescent="0.2">
      <c r="L11" s="6"/>
      <c r="M11" s="6" t="s">
        <v>130</v>
      </c>
      <c r="N11" s="6" t="s">
        <v>131</v>
      </c>
      <c r="O11" s="6" t="s">
        <v>132</v>
      </c>
      <c r="P11" s="6" t="s">
        <v>133</v>
      </c>
      <c r="Q11" s="6" t="s">
        <v>134</v>
      </c>
    </row>
    <row r="12" spans="1:22" ht="15.75" x14ac:dyDescent="0.25">
      <c r="D12" s="3" t="s">
        <v>147</v>
      </c>
      <c r="E12" s="8" t="s">
        <v>148</v>
      </c>
      <c r="G12" s="8" t="s">
        <v>99</v>
      </c>
      <c r="H12" s="8" t="s">
        <v>100</v>
      </c>
      <c r="I12" s="8" t="s">
        <v>102</v>
      </c>
      <c r="L12" t="s">
        <v>126</v>
      </c>
      <c r="M12">
        <v>3</v>
      </c>
      <c r="N12">
        <v>765.47416052486608</v>
      </c>
      <c r="O12">
        <v>255.1580535082887</v>
      </c>
      <c r="P12">
        <v>50.423638728195641</v>
      </c>
      <c r="Q12">
        <v>1.9509193872112862E-2</v>
      </c>
    </row>
    <row r="13" spans="1:22" x14ac:dyDescent="0.2">
      <c r="C13">
        <v>298.14999999999998</v>
      </c>
      <c r="D13" s="4">
        <v>96.27</v>
      </c>
      <c r="E13" s="4">
        <f t="shared" ref="E13:E18" si="0">D13/4.184</f>
        <v>23.00908221797323</v>
      </c>
      <c r="G13">
        <f t="shared" ref="G13:G18" si="1">C13</f>
        <v>298.14999999999998</v>
      </c>
      <c r="H13">
        <f t="shared" ref="H13:H18" si="2">C13^-2</f>
        <v>1.1249426244107095E-5</v>
      </c>
      <c r="I13">
        <f t="shared" ref="I13:I18" si="3">C13^-0.5</f>
        <v>5.791387083143839E-2</v>
      </c>
      <c r="L13" t="s">
        <v>127</v>
      </c>
      <c r="M13">
        <v>2</v>
      </c>
      <c r="N13">
        <v>10.120572808467735</v>
      </c>
      <c r="O13">
        <v>5.0602864042338673</v>
      </c>
    </row>
    <row r="14" spans="1:22" ht="13.5" thickBot="1" x14ac:dyDescent="0.25">
      <c r="C14">
        <v>300</v>
      </c>
      <c r="D14" s="4">
        <v>96.27</v>
      </c>
      <c r="E14" s="4">
        <f t="shared" si="0"/>
        <v>23.00908221797323</v>
      </c>
      <c r="G14">
        <f t="shared" si="1"/>
        <v>300</v>
      </c>
      <c r="H14">
        <f t="shared" si="2"/>
        <v>1.1111111111111112E-5</v>
      </c>
      <c r="I14">
        <f t="shared" si="3"/>
        <v>5.7735026918962568E-2</v>
      </c>
      <c r="L14" s="5" t="s">
        <v>128</v>
      </c>
      <c r="M14" s="5">
        <v>5</v>
      </c>
      <c r="N14" s="5">
        <v>775.59473333333381</v>
      </c>
      <c r="O14" s="5"/>
      <c r="P14" s="5"/>
      <c r="Q14" s="5"/>
    </row>
    <row r="15" spans="1:22" ht="13.5" thickBot="1" x14ac:dyDescent="0.25">
      <c r="C15">
        <v>400</v>
      </c>
      <c r="D15" s="4">
        <v>108.41</v>
      </c>
      <c r="E15" s="4">
        <f t="shared" si="0"/>
        <v>25.910611854684511</v>
      </c>
      <c r="G15">
        <f t="shared" si="1"/>
        <v>400</v>
      </c>
      <c r="H15">
        <f t="shared" si="2"/>
        <v>6.2500000000000003E-6</v>
      </c>
      <c r="I15">
        <f t="shared" si="3"/>
        <v>0.05</v>
      </c>
    </row>
    <row r="16" spans="1:22" x14ac:dyDescent="0.2">
      <c r="C16">
        <v>500</v>
      </c>
      <c r="D16" s="4">
        <v>120.5</v>
      </c>
      <c r="E16" s="4">
        <f t="shared" si="0"/>
        <v>28.800191204588909</v>
      </c>
      <c r="G16">
        <f t="shared" si="1"/>
        <v>500</v>
      </c>
      <c r="H16">
        <f t="shared" si="2"/>
        <v>3.9999999999999998E-6</v>
      </c>
      <c r="I16">
        <f t="shared" si="3"/>
        <v>4.4721359549995794E-2</v>
      </c>
      <c r="L16" s="6"/>
      <c r="M16" s="6" t="s">
        <v>135</v>
      </c>
      <c r="N16" s="6" t="s">
        <v>123</v>
      </c>
      <c r="O16" s="6" t="s">
        <v>136</v>
      </c>
      <c r="P16" s="6" t="s">
        <v>137</v>
      </c>
      <c r="Q16" s="6" t="s">
        <v>138</v>
      </c>
      <c r="R16" s="6" t="s">
        <v>139</v>
      </c>
      <c r="S16" s="6" t="s">
        <v>140</v>
      </c>
      <c r="T16" s="6" t="s">
        <v>141</v>
      </c>
    </row>
    <row r="17" spans="1:20" x14ac:dyDescent="0.2">
      <c r="C17">
        <v>600</v>
      </c>
      <c r="D17" s="4">
        <v>120.5</v>
      </c>
      <c r="E17" s="4">
        <f t="shared" si="0"/>
        <v>28.800191204588909</v>
      </c>
      <c r="G17">
        <f t="shared" si="1"/>
        <v>600</v>
      </c>
      <c r="H17">
        <f t="shared" si="2"/>
        <v>2.7777777777777779E-6</v>
      </c>
      <c r="I17">
        <f t="shared" si="3"/>
        <v>4.0824829046386304E-2</v>
      </c>
      <c r="L17" t="s">
        <v>129</v>
      </c>
      <c r="M17">
        <v>539.98933326130452</v>
      </c>
      <c r="N17">
        <v>415.49139601576462</v>
      </c>
      <c r="O17">
        <v>1.2996402294713612</v>
      </c>
      <c r="P17">
        <v>0.32334856175221222</v>
      </c>
      <c r="Q17">
        <v>-1247.7271005113703</v>
      </c>
      <c r="R17">
        <v>2327.7057670339796</v>
      </c>
      <c r="S17">
        <v>-1247.7271005113703</v>
      </c>
      <c r="T17">
        <v>2327.7057670339796</v>
      </c>
    </row>
    <row r="18" spans="1:20" x14ac:dyDescent="0.2">
      <c r="C18">
        <v>700</v>
      </c>
      <c r="D18" s="4">
        <v>123.43</v>
      </c>
      <c r="E18" s="4">
        <f t="shared" si="0"/>
        <v>29.500478011472275</v>
      </c>
      <c r="G18">
        <f t="shared" si="1"/>
        <v>700</v>
      </c>
      <c r="H18">
        <f t="shared" si="2"/>
        <v>2.0408163265306121E-6</v>
      </c>
      <c r="I18">
        <f t="shared" si="3"/>
        <v>3.7796447300922721E-2</v>
      </c>
      <c r="L18" t="s">
        <v>142</v>
      </c>
      <c r="M18">
        <v>-0.19142840724502658</v>
      </c>
      <c r="N18">
        <v>0.19554247327657787</v>
      </c>
      <c r="O18">
        <v>-0.97896075485486833</v>
      </c>
      <c r="P18">
        <v>0.43083332279979747</v>
      </c>
      <c r="Q18">
        <v>-1.0327803493772501</v>
      </c>
      <c r="R18">
        <v>0.64992353488719701</v>
      </c>
      <c r="S18">
        <v>-1.0327803493772501</v>
      </c>
      <c r="T18">
        <v>0.64992353488719701</v>
      </c>
    </row>
    <row r="19" spans="1:20" x14ac:dyDescent="0.2">
      <c r="C19">
        <v>800</v>
      </c>
      <c r="D19" s="4"/>
      <c r="E19" s="4"/>
      <c r="L19" t="s">
        <v>143</v>
      </c>
      <c r="M19">
        <v>5806872.7210156759</v>
      </c>
      <c r="N19">
        <v>8903338.8487402741</v>
      </c>
      <c r="O19">
        <v>0.65221293041512007</v>
      </c>
      <c r="P19">
        <v>0.58120705608207435</v>
      </c>
      <c r="Q19">
        <v>-32501129.148500212</v>
      </c>
      <c r="R19">
        <v>44114874.590531565</v>
      </c>
      <c r="S19">
        <v>-32501129.148500212</v>
      </c>
      <c r="T19">
        <v>44114874.590531565</v>
      </c>
    </row>
    <row r="20" spans="1:20" ht="13.5" thickBot="1" x14ac:dyDescent="0.25">
      <c r="C20">
        <v>844</v>
      </c>
      <c r="D20" s="4"/>
      <c r="E20" s="4"/>
      <c r="L20" s="5" t="s">
        <v>144</v>
      </c>
      <c r="M20" s="5">
        <v>-7807.3456886431595</v>
      </c>
      <c r="N20" s="5">
        <v>7886.3729998920926</v>
      </c>
      <c r="O20" s="5">
        <v>-0.98997925773355955</v>
      </c>
      <c r="P20" s="5">
        <v>0.42652608413784354</v>
      </c>
      <c r="Q20" s="5">
        <v>-41739.693626440829</v>
      </c>
      <c r="R20" s="5">
        <v>26125.00224915451</v>
      </c>
      <c r="S20" s="5">
        <v>-41739.693626440829</v>
      </c>
      <c r="T20" s="5">
        <v>26125.00224915451</v>
      </c>
    </row>
    <row r="22" spans="1:20" ht="15.75" x14ac:dyDescent="0.25">
      <c r="D22" s="3" t="s">
        <v>6</v>
      </c>
      <c r="E22" s="3" t="s">
        <v>7</v>
      </c>
      <c r="F22" s="3" t="s">
        <v>8</v>
      </c>
      <c r="G22" s="3" t="s">
        <v>11</v>
      </c>
    </row>
    <row r="23" spans="1:20" ht="15.75" x14ac:dyDescent="0.25">
      <c r="D23" s="3">
        <v>1</v>
      </c>
      <c r="E23" s="3" t="s">
        <v>99</v>
      </c>
      <c r="F23" s="3" t="s">
        <v>100</v>
      </c>
      <c r="G23" s="3" t="s">
        <v>102</v>
      </c>
      <c r="I23" s="3" t="s">
        <v>147</v>
      </c>
      <c r="J23" s="8" t="s">
        <v>148</v>
      </c>
    </row>
    <row r="24" spans="1:20" x14ac:dyDescent="0.2">
      <c r="A24" s="2" t="s">
        <v>145</v>
      </c>
      <c r="D24">
        <f>M17</f>
        <v>539.98933326130452</v>
      </c>
      <c r="E24">
        <f>M18</f>
        <v>-0.19142840724502658</v>
      </c>
      <c r="F24">
        <f>+M19</f>
        <v>5806872.7210156759</v>
      </c>
      <c r="G24">
        <f>M20</f>
        <v>-7807.3456886431595</v>
      </c>
    </row>
    <row r="25" spans="1:20" x14ac:dyDescent="0.2">
      <c r="A25" s="2" t="s">
        <v>149</v>
      </c>
      <c r="C25">
        <v>298.14999999999998</v>
      </c>
      <c r="D25" s="12">
        <f>D24/4.184</f>
        <v>129.06054810260625</v>
      </c>
      <c r="E25" s="12">
        <f>E24/4.184*1000</f>
        <v>-45.75248739125874</v>
      </c>
      <c r="F25" s="12">
        <f>F24/4.184/100000</f>
        <v>13.878758893440908</v>
      </c>
      <c r="G25" s="12">
        <f>G24/4.184</f>
        <v>-1866.0004035954014</v>
      </c>
      <c r="I25">
        <f t="shared" ref="I25:I30" si="4">J25*4.184</f>
        <v>96.085330276715808</v>
      </c>
      <c r="J25" s="4">
        <f t="shared" ref="J25:J30" si="5">$D$25+($E$25*0.001)*C25+($F$25*100000)*C25^-2+$G$25*C25^-0.5+$H$25*C25^2</f>
        <v>22.964945094817352</v>
      </c>
    </row>
    <row r="26" spans="1:20" x14ac:dyDescent="0.2">
      <c r="C26">
        <v>300</v>
      </c>
      <c r="I26">
        <f t="shared" si="4"/>
        <v>96.324305599622733</v>
      </c>
      <c r="J26" s="4">
        <f t="shared" si="5"/>
        <v>23.02206156778746</v>
      </c>
    </row>
    <row r="27" spans="1:20" x14ac:dyDescent="0.2">
      <c r="C27">
        <v>400</v>
      </c>
      <c r="I27">
        <f t="shared" si="4"/>
        <v>109.34364043748388</v>
      </c>
      <c r="J27" s="4">
        <f t="shared" si="5"/>
        <v>26.133757274733242</v>
      </c>
    </row>
    <row r="28" spans="1:20" x14ac:dyDescent="0.2">
      <c r="C28">
        <v>500</v>
      </c>
      <c r="I28">
        <f t="shared" si="4"/>
        <v>118.34750684993372</v>
      </c>
      <c r="J28" s="4">
        <f t="shared" si="5"/>
        <v>28.285732994726033</v>
      </c>
    </row>
    <row r="29" spans="1:20" x14ac:dyDescent="0.2">
      <c r="C29">
        <v>600</v>
      </c>
      <c r="I29">
        <f t="shared" si="4"/>
        <v>122.52893787221181</v>
      </c>
      <c r="J29" s="4">
        <f t="shared" si="5"/>
        <v>29.285118994314487</v>
      </c>
    </row>
    <row r="30" spans="1:20" x14ac:dyDescent="0.2">
      <c r="C30">
        <v>700</v>
      </c>
      <c r="I30">
        <f t="shared" si="4"/>
        <v>122.75027896403259</v>
      </c>
      <c r="J30" s="4">
        <f t="shared" si="5"/>
        <v>29.338020784902625</v>
      </c>
    </row>
    <row r="31" spans="1:20" x14ac:dyDescent="0.2">
      <c r="J31" s="4"/>
    </row>
    <row r="32" spans="1:20" x14ac:dyDescent="0.2">
      <c r="J32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Names</vt:lpstr>
      <vt:lpstr>quartz1</vt:lpstr>
      <vt:lpstr>NO2 gas</vt:lpstr>
      <vt:lpstr>SO3 gas</vt:lpstr>
      <vt:lpstr>mascagnite</vt:lpstr>
      <vt:lpstr>Mg-nitrate</vt:lpstr>
      <vt:lpstr>Ca-nitrate</vt:lpstr>
      <vt:lpstr>Sr-nitrate</vt:lpstr>
      <vt:lpstr>niter</vt:lpstr>
      <vt:lpstr>soda-niter</vt:lpstr>
      <vt:lpstr>ammonia-niter</vt:lpstr>
      <vt:lpstr>nitrobarite</vt:lpstr>
      <vt:lpstr>dawsonite</vt:lpstr>
      <vt:lpstr>cattierite</vt:lpstr>
      <vt:lpstr>marcasite</vt:lpstr>
      <vt:lpstr>molybdenite</vt:lpstr>
      <vt:lpstr>heazlewoodite</vt:lpstr>
      <vt:lpstr>millerite</vt:lpstr>
      <vt:lpstr>tungstenite</vt:lpstr>
      <vt:lpstr>chalcostibite</vt:lpstr>
      <vt:lpstr>troilite</vt:lpstr>
      <vt:lpstr>wustite</vt:lpstr>
      <vt:lpstr>eskolaite</vt:lpstr>
      <vt:lpstr>pyrolusite</vt:lpstr>
      <vt:lpstr>bixbyite</vt:lpstr>
      <vt:lpstr>hausmannite</vt:lpstr>
      <vt:lpstr>braunite</vt:lpstr>
      <vt:lpstr>molybdite</vt:lpstr>
      <vt:lpstr>litharge</vt:lpstr>
      <vt:lpstr>chromite</vt:lpstr>
      <vt:lpstr>Chromite-Mg</vt:lpstr>
      <vt:lpstr>trevorite</vt:lpstr>
      <vt:lpstr>Al-sulfate</vt:lpstr>
      <vt:lpstr>ferric sulfate</vt:lpstr>
      <vt:lpstr>thenardite</vt:lpstr>
      <vt:lpstr>whitlockite</vt:lpstr>
      <vt:lpstr>apatite-H</vt:lpstr>
      <vt:lpstr>apatite-F</vt:lpstr>
      <vt:lpstr>topaz</vt:lpstr>
      <vt:lpstr>mullite</vt:lpstr>
      <vt:lpstr>quartz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Homer</cp:lastModifiedBy>
  <cp:lastPrinted>2010-02-02T01:29:33Z</cp:lastPrinted>
  <dcterms:created xsi:type="dcterms:W3CDTF">1996-10-14T23:33:28Z</dcterms:created>
  <dcterms:modified xsi:type="dcterms:W3CDTF">2023-02-16T01:29:09Z</dcterms:modified>
</cp:coreProperties>
</file>