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00_gastherm\!data\!archive\"/>
    </mc:Choice>
  </mc:AlternateContent>
  <xr:revisionPtr revIDLastSave="0" documentId="13_ncr:1_{BC54E33F-51E2-4958-BECF-5C493BE5EE97}" xr6:coauthVersionLast="36" xr6:coauthVersionMax="36" xr10:uidLastSave="{00000000-0000-0000-0000-000000000000}"/>
  <bookViews>
    <workbookView xWindow="1095" yWindow="90" windowWidth="28920" windowHeight="18120" xr2:uid="{00000000-000D-0000-FFFF-FFFF00000000}"/>
  </bookViews>
  <sheets>
    <sheet name="Hg" sheetId="7" r:id="rId1"/>
    <sheet name="Template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7" l="1"/>
  <c r="G24" i="7" s="1"/>
  <c r="D22" i="7"/>
  <c r="F24" i="7" s="1"/>
  <c r="F21" i="7"/>
  <c r="F22" i="7" s="1"/>
  <c r="E24" i="7" s="1"/>
  <c r="D21" i="7"/>
  <c r="K21" i="7" s="1"/>
  <c r="M21" i="7" s="1"/>
  <c r="N21" i="7" l="1"/>
  <c r="O21" i="7" s="1"/>
  <c r="G21" i="7" s="1"/>
  <c r="G22" i="7" s="1"/>
  <c r="D24" i="7" s="1"/>
  <c r="F12" i="7"/>
  <c r="E12" i="7"/>
  <c r="G14" i="7" s="1"/>
  <c r="D12" i="7"/>
  <c r="G12" i="7"/>
  <c r="K4" i="7"/>
  <c r="M4" i="7" s="1"/>
  <c r="N4" i="7" s="1"/>
  <c r="O4" i="7" s="1"/>
  <c r="G4" i="7" s="1"/>
  <c r="O16" i="11" l="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15" i="11"/>
  <c r="J31" i="11" l="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J15" i="11"/>
  <c r="K15" i="11" s="1"/>
  <c r="F15" i="11"/>
  <c r="E15" i="11"/>
  <c r="D15" i="11"/>
  <c r="M10" i="11"/>
  <c r="L10" i="11"/>
  <c r="N9" i="11"/>
  <c r="O8" i="11"/>
  <c r="O10" i="11" s="1"/>
  <c r="N8" i="11"/>
  <c r="N10" i="11" s="1"/>
  <c r="M8" i="11"/>
  <c r="L8" i="11"/>
  <c r="N30" i="11" s="1"/>
  <c r="N5" i="11"/>
  <c r="O4" i="11"/>
  <c r="N4" i="11"/>
  <c r="N6" i="11" s="1"/>
  <c r="M4" i="11"/>
  <c r="M6" i="11" s="1"/>
  <c r="L4" i="11"/>
  <c r="G4" i="11"/>
  <c r="D6" i="11" s="1"/>
  <c r="F4" i="11"/>
  <c r="E6" i="11" s="1"/>
  <c r="E4" i="11"/>
  <c r="G6" i="11" s="1"/>
  <c r="D4" i="11"/>
  <c r="F6" i="11" s="1"/>
  <c r="L6" i="11" l="1"/>
  <c r="N15" i="11"/>
  <c r="N17" i="11"/>
  <c r="N19" i="11"/>
  <c r="N21" i="11"/>
  <c r="N23" i="11"/>
  <c r="N25" i="11"/>
  <c r="N27" i="11"/>
  <c r="N29" i="11"/>
  <c r="N31" i="11"/>
  <c r="O6" i="11"/>
  <c r="N16" i="11"/>
  <c r="N18" i="11"/>
  <c r="N20" i="11"/>
  <c r="N22" i="11"/>
  <c r="N24" i="11"/>
  <c r="N26" i="11"/>
  <c r="N28" i="11"/>
  <c r="L15" i="11"/>
  <c r="M15" i="11" l="1"/>
  <c r="G5" i="7" l="1"/>
  <c r="D7" i="7" s="1"/>
  <c r="F5" i="7"/>
  <c r="E7" i="7" s="1"/>
  <c r="E5" i="7"/>
  <c r="G7" i="7" s="1"/>
  <c r="D5" i="7"/>
  <c r="F7" i="7" s="1"/>
</calcChain>
</file>

<file path=xl/sharedStrings.xml><?xml version="1.0" encoding="utf-8"?>
<sst xmlns="http://schemas.openxmlformats.org/spreadsheetml/2006/main" count="125" uniqueCount="48">
  <si>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</si>
  <si>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</si>
  <si>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</si>
  <si>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</si>
  <si>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</si>
  <si>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</si>
  <si>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</si>
  <si>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</si>
  <si>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</si>
  <si>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</si>
  <si>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</si>
  <si>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</si>
  <si>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</si>
  <si>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</si>
  <si>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</si>
  <si>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</si>
  <si>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</si>
  <si>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slop scaling factor</t>
  </si>
  <si>
    <t>slop values</t>
  </si>
  <si>
    <t>J</t>
  </si>
  <si>
    <t>cal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</si>
  <si>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</si>
  <si>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</si>
  <si>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</si>
  <si>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</si>
  <si>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</si>
  <si>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</si>
  <si>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</si>
  <si>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Regressed to 1800K</t>
  </si>
  <si>
    <t>Raw data</t>
  </si>
  <si>
    <t>Original citation</t>
  </si>
  <si>
    <t>page ???</t>
  </si>
  <si>
    <t>SUMMARY OUTPUT, Cp to 1800K from raw data</t>
  </si>
  <si>
    <t>?????,gas</t>
  </si>
  <si>
    <t>T*S</t>
  </si>
  <si>
    <t>S, ref state</t>
  </si>
  <si>
    <t>S-S(ref)</t>
  </si>
  <si>
    <t>DG, J</t>
  </si>
  <si>
    <t>DG, kJ</t>
  </si>
  <si>
    <t>Note: phase transition at  629.8K, 331.7C</t>
  </si>
  <si>
    <t>Barin, BA73</t>
  </si>
  <si>
    <t>J, kJ</t>
  </si>
  <si>
    <t>cal, kcal</t>
  </si>
  <si>
    <t>convert back to cal-based units</t>
  </si>
  <si>
    <t>JANAF/NIST, JA85</t>
  </si>
  <si>
    <t>Pankratz 1983, B672</t>
  </si>
  <si>
    <t>https://janaf.nist.gov/tables/Hg-001.html</t>
  </si>
  <si>
    <t>https://webbook.nist.gov/cgi/cbook.cgi?ID=C7439976&amp;Units=SI&amp;Mask=2#Thermo-Condensed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</si>
</sst>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8" fillId="2" borderId="0" xfId="0" applyFont="1" applyFill="1"/>
    <xf numFmtId="0" fontId="8" fillId="5" borderId="0" xfId="0" applyFont="1" applyFill="1"/>
    <xf numFmtId="164" fontId="8" fillId="0" borderId="0" xfId="0" applyNumberFormat="1" applyFont="1"/>
    <xf numFmtId="165" fontId="8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8" fillId="3" borderId="0" xfId="0" applyNumberFormat="1" applyFont="1" applyFill="1"/>
    <xf numFmtId="164" fontId="8" fillId="3" borderId="0" xfId="0" applyNumberFormat="1" applyFont="1" applyFill="1"/>
    <xf numFmtId="165" fontId="8" fillId="9" borderId="0" xfId="0" applyNumberFormat="1" applyFont="1" applyFill="1"/>
    <xf numFmtId="164" fontId="8" fillId="9" borderId="0" xfId="0" applyNumberFormat="1" applyFont="1" applyFill="1"/>
    <xf numFmtId="165" fontId="8" fillId="4" borderId="0" xfId="0" applyNumberFormat="1" applyFont="1" applyFill="1"/>
    <xf numFmtId="0" fontId="8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FF"/>
      <color rgb="FFCCFFCC"/>
      <color rgb="FF00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Template!$I$15:$I$31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Template!$J$15:$J$31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Template!$N$15:$N$31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O24"/>
  <sheetViews>
    <sheetView tabSelected="1" zoomScaleNormal="100" workbookViewId="0">
      <selection activeCell="L5" sqref="L5"/>
    </sheetView>
  </sheetViews>
  <sheetFormatPr defaultRowHeight="15" x14ac:dyDescent="0.2"/>
  <cols>
    <col min="1" max="1" width="23.85546875" style="40" bestFit="1" customWidth="1"/>
    <col min="2" max="2" width="7" style="40" bestFit="1" customWidth="1"/>
    <col min="3" max="3" width="9.7109375" style="40" bestFit="1" customWidth="1"/>
    <col min="4" max="7" width="12.140625" style="40" bestFit="1" customWidth="1"/>
    <col min="8" max="8" width="9.42578125" style="40" bestFit="1" customWidth="1"/>
    <col min="9" max="9" width="8.7109375" style="40" bestFit="1" customWidth="1"/>
    <col min="10" max="10" width="12.85546875" style="40" bestFit="1" customWidth="1"/>
    <col min="11" max="14" width="9.28515625" style="40" bestFit="1" customWidth="1"/>
    <col min="15" max="16384" width="9.140625" style="40"/>
  </cols>
  <sheetData>
    <row r="1" spans="1:15" ht="15.75" x14ac:dyDescent="0.25">
      <c r="C1" s="39" t="s">
        <v>39</v>
      </c>
    </row>
    <row r="2" spans="1:15" ht="15.75" x14ac:dyDescent="0.25">
      <c r="A2" s="39"/>
    </row>
    <row r="3" spans="1:15" ht="15.75" x14ac:dyDescent="0.25">
      <c r="A3" s="41"/>
      <c r="B3" s="2"/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H3" s="39"/>
      <c r="I3" s="39"/>
      <c r="J3" s="38" t="s">
        <v>35</v>
      </c>
      <c r="K3" s="39" t="s">
        <v>36</v>
      </c>
      <c r="L3" s="39" t="s">
        <v>0</v>
      </c>
      <c r="M3" s="39" t="s">
        <v>34</v>
      </c>
      <c r="N3" s="39" t="s">
        <v>37</v>
      </c>
      <c r="O3" s="39" t="s">
        <v>38</v>
      </c>
    </row>
    <row r="4" spans="1:15" ht="15.75" x14ac:dyDescent="0.25">
      <c r="A4" s="39" t="s">
        <v>44</v>
      </c>
      <c r="C4" s="42">
        <v>200.59</v>
      </c>
      <c r="D4" s="42">
        <v>174.97</v>
      </c>
      <c r="E4" s="42">
        <v>0</v>
      </c>
      <c r="F4" s="43">
        <v>61.38</v>
      </c>
      <c r="G4" s="42">
        <f>O4</f>
        <v>31.880442700000003</v>
      </c>
      <c r="H4" s="39" t="s">
        <v>41</v>
      </c>
      <c r="J4" s="53">
        <v>76.028000000000006</v>
      </c>
      <c r="K4" s="40">
        <f>D4-J4</f>
        <v>98.941999999999993</v>
      </c>
      <c r="L4" s="40">
        <v>298.14999999999998</v>
      </c>
      <c r="M4" s="40">
        <f>K4*L4</f>
        <v>29499.557299999997</v>
      </c>
      <c r="N4" s="40">
        <f>F4*1000-M4</f>
        <v>31880.442700000003</v>
      </c>
      <c r="O4" s="43">
        <f>N4/1000</f>
        <v>31.880442700000003</v>
      </c>
    </row>
    <row r="5" spans="1:15" ht="15.75" x14ac:dyDescent="0.25">
      <c r="D5" s="44">
        <f>D4/4.184</f>
        <v>41.818833652007648</v>
      </c>
      <c r="E5" s="44">
        <f>E4</f>
        <v>0</v>
      </c>
      <c r="F5" s="45">
        <f>F4/4.184*1000</f>
        <v>14670.172084130019</v>
      </c>
      <c r="G5" s="45">
        <f>G4/4.184*1000</f>
        <v>7619.6086759082218</v>
      </c>
      <c r="H5" s="39" t="s">
        <v>42</v>
      </c>
      <c r="J5" s="53" t="s">
        <v>46</v>
      </c>
    </row>
    <row r="6" spans="1:15" ht="15.75" x14ac:dyDescent="0.25">
      <c r="D6" s="46" t="s">
        <v>2</v>
      </c>
      <c r="E6" s="46" t="s">
        <v>1</v>
      </c>
      <c r="F6" s="47" t="s">
        <v>3</v>
      </c>
      <c r="G6" s="47" t="s">
        <v>5</v>
      </c>
      <c r="H6" s="39"/>
    </row>
    <row r="7" spans="1:15" ht="15.75" x14ac:dyDescent="0.25">
      <c r="D7" s="48">
        <f>G5</f>
        <v>7619.6086759082218</v>
      </c>
      <c r="E7" s="48">
        <f>F5</f>
        <v>14670.172084130019</v>
      </c>
      <c r="F7" s="49">
        <f>D5</f>
        <v>41.818833652007648</v>
      </c>
      <c r="G7" s="49">
        <f>E5</f>
        <v>0</v>
      </c>
      <c r="H7" s="39" t="s">
        <v>42</v>
      </c>
      <c r="J7" s="53">
        <v>75.900000000000006</v>
      </c>
    </row>
    <row r="8" spans="1:15" ht="15.75" x14ac:dyDescent="0.25">
      <c r="H8" s="39"/>
      <c r="J8" s="53" t="s">
        <v>47</v>
      </c>
    </row>
    <row r="10" spans="1:15" ht="15.75" x14ac:dyDescent="0.25">
      <c r="C10" s="2" t="s">
        <v>4</v>
      </c>
      <c r="D10" s="2" t="s">
        <v>3</v>
      </c>
      <c r="E10" s="2" t="s">
        <v>5</v>
      </c>
      <c r="F10" s="2" t="s">
        <v>1</v>
      </c>
      <c r="G10" s="2" t="s">
        <v>2</v>
      </c>
    </row>
    <row r="11" spans="1:15" ht="15.75" x14ac:dyDescent="0.25">
      <c r="A11" s="39"/>
      <c r="C11" s="42">
        <v>200.59</v>
      </c>
      <c r="D11" s="42"/>
      <c r="E11" s="42"/>
      <c r="F11" s="43"/>
      <c r="G11" s="42"/>
    </row>
    <row r="12" spans="1:15" x14ac:dyDescent="0.2">
      <c r="D12" s="44">
        <f>D11/4.184</f>
        <v>0</v>
      </c>
      <c r="E12" s="44">
        <f>E11</f>
        <v>0</v>
      </c>
      <c r="F12" s="45">
        <f>F11/4.184*1000</f>
        <v>0</v>
      </c>
      <c r="G12" s="45">
        <f>G11/4.184*1000</f>
        <v>0</v>
      </c>
    </row>
    <row r="13" spans="1:15" ht="15.75" x14ac:dyDescent="0.25">
      <c r="D13" s="46" t="s">
        <v>2</v>
      </c>
      <c r="E13" s="46" t="s">
        <v>1</v>
      </c>
      <c r="F13" s="47" t="s">
        <v>3</v>
      </c>
      <c r="G13" s="47" t="s">
        <v>5</v>
      </c>
    </row>
    <row r="14" spans="1:15" ht="15.75" x14ac:dyDescent="0.25">
      <c r="A14" s="39" t="s">
        <v>45</v>
      </c>
      <c r="D14" s="52">
        <v>7618</v>
      </c>
      <c r="E14" s="48">
        <v>14670</v>
      </c>
      <c r="F14" s="49">
        <v>41.792000000000002</v>
      </c>
      <c r="G14" s="49">
        <f>E12</f>
        <v>0</v>
      </c>
      <c r="H14" s="39" t="s">
        <v>42</v>
      </c>
    </row>
    <row r="16" spans="1:15" x14ac:dyDescent="0.2">
      <c r="D16" s="44"/>
      <c r="E16" s="44"/>
      <c r="F16" s="45"/>
      <c r="G16" s="45"/>
    </row>
    <row r="17" spans="1:15" ht="15.75" x14ac:dyDescent="0.25">
      <c r="D17" s="46" t="s">
        <v>2</v>
      </c>
      <c r="E17" s="46" t="s">
        <v>1</v>
      </c>
      <c r="F17" s="47" t="s">
        <v>3</v>
      </c>
      <c r="G17" s="47" t="s">
        <v>5</v>
      </c>
    </row>
    <row r="18" spans="1:15" ht="15.75" x14ac:dyDescent="0.25">
      <c r="A18" s="39" t="s">
        <v>40</v>
      </c>
      <c r="D18" s="50"/>
      <c r="E18" s="50">
        <v>14130</v>
      </c>
      <c r="F18" s="51">
        <v>45.500999999999998</v>
      </c>
      <c r="G18" s="51">
        <v>0</v>
      </c>
      <c r="H18" s="39" t="s">
        <v>42</v>
      </c>
    </row>
    <row r="20" spans="1:15" ht="15.75" x14ac:dyDescent="0.25">
      <c r="D20" s="2" t="s">
        <v>3</v>
      </c>
      <c r="E20" s="2" t="s">
        <v>5</v>
      </c>
      <c r="F20" s="2" t="s">
        <v>1</v>
      </c>
      <c r="G20" s="2" t="s">
        <v>2</v>
      </c>
      <c r="J20" s="38" t="s">
        <v>35</v>
      </c>
      <c r="K20" s="39" t="s">
        <v>36</v>
      </c>
      <c r="L20" s="39" t="s">
        <v>0</v>
      </c>
      <c r="M20" s="39" t="s">
        <v>34</v>
      </c>
      <c r="N20" s="39" t="s">
        <v>37</v>
      </c>
      <c r="O20" s="39" t="s">
        <v>38</v>
      </c>
    </row>
    <row r="21" spans="1:15" ht="15.75" x14ac:dyDescent="0.25">
      <c r="D21" s="43">
        <f>F18*4.184</f>
        <v>190.37618399999999</v>
      </c>
      <c r="E21" s="43">
        <v>0</v>
      </c>
      <c r="F21" s="43">
        <f>E18*4.184/1000</f>
        <v>59.119920000000008</v>
      </c>
      <c r="G21" s="43">
        <f>O21</f>
        <v>25.027008940400009</v>
      </c>
      <c r="H21" s="39" t="s">
        <v>41</v>
      </c>
      <c r="J21" s="40">
        <v>76.028000000000006</v>
      </c>
      <c r="K21" s="40">
        <f>D21-J21</f>
        <v>114.34818399999999</v>
      </c>
      <c r="L21" s="40">
        <v>298.14999999999998</v>
      </c>
      <c r="M21" s="40">
        <f>K21*L21</f>
        <v>34092.911059599995</v>
      </c>
      <c r="N21" s="40">
        <f>F21*1000-M21</f>
        <v>25027.00894040001</v>
      </c>
      <c r="O21" s="43">
        <f>N21/1000</f>
        <v>25.027008940400009</v>
      </c>
    </row>
    <row r="22" spans="1:15" ht="15.75" x14ac:dyDescent="0.25">
      <c r="D22" s="44">
        <f>D21/4.184</f>
        <v>45.500999999999998</v>
      </c>
      <c r="E22" s="44">
        <f>E21</f>
        <v>0</v>
      </c>
      <c r="F22" s="45">
        <f>F21/4.184*1000</f>
        <v>14130</v>
      </c>
      <c r="G22" s="45">
        <f>G21/4.184*1000</f>
        <v>5981.5986951242849</v>
      </c>
      <c r="H22" s="39" t="s">
        <v>42</v>
      </c>
    </row>
    <row r="23" spans="1:15" ht="15.75" x14ac:dyDescent="0.25">
      <c r="D23" s="46" t="s">
        <v>2</v>
      </c>
      <c r="E23" s="46" t="s">
        <v>1</v>
      </c>
      <c r="F23" s="47" t="s">
        <v>3</v>
      </c>
      <c r="G23" s="47" t="s">
        <v>5</v>
      </c>
      <c r="H23" s="39"/>
    </row>
    <row r="24" spans="1:15" ht="15.75" x14ac:dyDescent="0.25">
      <c r="D24" s="48">
        <f>G22</f>
        <v>5981.5986951242849</v>
      </c>
      <c r="E24" s="48">
        <f>F22</f>
        <v>14130</v>
      </c>
      <c r="F24" s="49">
        <f>D22</f>
        <v>45.500999999999998</v>
      </c>
      <c r="G24" s="49">
        <f>E22</f>
        <v>0</v>
      </c>
      <c r="H24" s="39" t="s">
        <v>42</v>
      </c>
      <c r="J24" s="39" t="s">
        <v>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30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24</v>
      </c>
    </row>
    <row r="3" spans="1:22" ht="16.5" thickBot="1" x14ac:dyDescent="0.3">
      <c r="C3" s="3"/>
      <c r="D3" s="3"/>
      <c r="E3" s="3"/>
      <c r="F3" s="3"/>
      <c r="G3" s="3"/>
      <c r="H3" s="19" t="s">
        <v>19</v>
      </c>
      <c r="I3" s="19" t="s">
        <v>31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0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20</v>
      </c>
      <c r="J4" s="1" t="s">
        <v>26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19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17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33</v>
      </c>
      <c r="D6" s="8">
        <f>G4</f>
        <v>0</v>
      </c>
      <c r="E6" s="8">
        <f>F4</f>
        <v>0</v>
      </c>
      <c r="F6" s="9">
        <f>D4</f>
        <v>0</v>
      </c>
      <c r="G6" s="9">
        <f>E4</f>
        <v>0</v>
      </c>
      <c r="H6" s="23" t="s">
        <v>20</v>
      </c>
      <c r="J6" s="1" t="s">
        <v>18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20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27</v>
      </c>
      <c r="L8" s="31">
        <f>R40</f>
        <v>0</v>
      </c>
      <c r="M8" s="31">
        <f>R41</f>
        <v>0</v>
      </c>
      <c r="N8" s="31">
        <f>R42</f>
        <v>0</v>
      </c>
      <c r="O8" s="31">
        <f>R43</f>
        <v>0</v>
      </c>
      <c r="P8" s="31" t="s">
        <v>19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17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/>
      <c r="D10" s="10"/>
      <c r="E10" s="10"/>
      <c r="F10" s="10"/>
      <c r="G10" s="10"/>
      <c r="H10" s="19" t="s">
        <v>19</v>
      </c>
      <c r="I10" s="19" t="s">
        <v>31</v>
      </c>
      <c r="J10" s="1" t="s">
        <v>18</v>
      </c>
      <c r="L10" s="12">
        <f>L8/4.184</f>
        <v>0</v>
      </c>
      <c r="M10" s="12">
        <f>M8/4.184*1000</f>
        <v>0</v>
      </c>
      <c r="N10" s="12">
        <f>N8/4.184/100000</f>
        <v>0</v>
      </c>
      <c r="O10" s="16">
        <f>O8/4.184</f>
        <v>0</v>
      </c>
      <c r="P10" s="23" t="s">
        <v>20</v>
      </c>
    </row>
    <row r="11" spans="1:22" ht="15.75" thickBot="1" x14ac:dyDescent="0.3"/>
    <row r="12" spans="1:22" x14ac:dyDescent="0.25">
      <c r="I12" s="35" t="s">
        <v>29</v>
      </c>
      <c r="J12" s="36"/>
      <c r="K12" s="37"/>
      <c r="L12" s="17" t="s">
        <v>23</v>
      </c>
      <c r="M12" s="17"/>
      <c r="N12" s="17" t="s">
        <v>28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4" t="s">
        <v>31</v>
      </c>
      <c r="J13" s="17" t="s">
        <v>21</v>
      </c>
      <c r="K13" s="17" t="s">
        <v>21</v>
      </c>
      <c r="L13" s="17" t="s">
        <v>22</v>
      </c>
      <c r="M13" s="17" t="s">
        <v>22</v>
      </c>
      <c r="N13" s="17" t="s">
        <v>22</v>
      </c>
      <c r="O13" s="17" t="s">
        <v>22</v>
      </c>
    </row>
    <row r="14" spans="1:22" ht="15.75" x14ac:dyDescent="0.25">
      <c r="B14" s="24" t="s">
        <v>25</v>
      </c>
      <c r="D14" s="2" t="s">
        <v>0</v>
      </c>
      <c r="E14" s="2" t="s">
        <v>12</v>
      </c>
      <c r="F14" s="2" t="s">
        <v>13</v>
      </c>
      <c r="I14" s="35" t="s">
        <v>15</v>
      </c>
      <c r="J14" s="36" t="s">
        <v>15</v>
      </c>
      <c r="K14" s="37" t="s">
        <v>16</v>
      </c>
      <c r="L14" s="37" t="s">
        <v>15</v>
      </c>
      <c r="M14" s="37" t="s">
        <v>16</v>
      </c>
      <c r="N14" s="37" t="s">
        <v>15</v>
      </c>
      <c r="O14" s="37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J15" s="11">
        <f t="shared" ref="J15:J31" si="3">C$10+D$10*B15+E$10*B15^-2+F$10*B15^-0.5+G$10*B15^2</f>
        <v>0</v>
      </c>
      <c r="K15" s="11">
        <f t="shared" ref="K15:K31" si="4">J15/4.184</f>
        <v>0</v>
      </c>
      <c r="L15" s="20">
        <f t="shared" ref="L15" si="5">$L$4+($M$4)*B15+($N$4)*B15^-2+$O$4*B15^-0.5</f>
        <v>0</v>
      </c>
      <c r="M15" s="11">
        <f t="shared" ref="M15" si="6">$L$6+($M$6*0.001)*B15+($N$6*100000)*B15^-2+$O$6*B15^-0.5</f>
        <v>0</v>
      </c>
      <c r="N15" s="32">
        <f t="shared" ref="N15:N31" si="7">$L$8+($M$8)*B15+($N$8)*B15^-2+$O$8*B15^-0.5</f>
        <v>0</v>
      </c>
      <c r="O15" s="11">
        <f>$L$10+($M$10*0.001)*D15+($N$10*100000)*D15^-2+$O$10*D15^-0.5</f>
        <v>0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J16" s="11">
        <f t="shared" si="3"/>
        <v>0</v>
      </c>
      <c r="K16" s="11">
        <f t="shared" si="4"/>
        <v>0</v>
      </c>
      <c r="L16" s="20"/>
      <c r="M16" s="11"/>
      <c r="N16" s="32">
        <f t="shared" si="7"/>
        <v>0</v>
      </c>
      <c r="O16" s="11">
        <f t="shared" ref="O16:O31" si="8">$L$10+($M$10*0.001)*D16+($N$10*100000)*D16^-2+$O$10*D16^-0.5</f>
        <v>0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si="8"/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  <c r="Q24" s="33" t="s">
        <v>32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  <c r="Q26" s="28"/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5"/>
      <c r="R27" s="25"/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6"/>
      <c r="R31" s="26"/>
    </row>
    <row r="33" spans="17:25" ht="15.75" thickBot="1" x14ac:dyDescent="0.3"/>
    <row r="34" spans="17:25" x14ac:dyDescent="0.25">
      <c r="Q34" s="27"/>
      <c r="R34" s="27"/>
      <c r="S34" s="27"/>
      <c r="T34" s="27"/>
      <c r="U34" s="27"/>
      <c r="V34" s="27"/>
    </row>
    <row r="35" spans="17:25" x14ac:dyDescent="0.25">
      <c r="Q35" s="25"/>
      <c r="R35" s="25"/>
      <c r="S35" s="25"/>
      <c r="T35" s="25"/>
      <c r="U35" s="25"/>
      <c r="V35" s="25"/>
    </row>
    <row r="36" spans="17:25" x14ac:dyDescent="0.25">
      <c r="Q36" s="25"/>
      <c r="R36" s="25"/>
      <c r="S36" s="25"/>
      <c r="T36" s="25"/>
      <c r="U36" s="25"/>
      <c r="V36" s="25"/>
    </row>
    <row r="37" spans="17:25" ht="15.75" thickBot="1" x14ac:dyDescent="0.3">
      <c r="Q37" s="26"/>
      <c r="R37" s="26"/>
      <c r="S37" s="26"/>
      <c r="T37" s="26"/>
      <c r="U37" s="26"/>
      <c r="V37" s="26"/>
    </row>
    <row r="38" spans="17:25" ht="15.75" thickBot="1" x14ac:dyDescent="0.3"/>
    <row r="39" spans="17:25" x14ac:dyDescent="0.25">
      <c r="Q39" s="27"/>
      <c r="R39" s="27"/>
      <c r="S39" s="27"/>
      <c r="T39" s="27"/>
      <c r="U39" s="27"/>
      <c r="V39" s="27"/>
      <c r="W39" s="27"/>
      <c r="X39" s="27"/>
      <c r="Y39" s="27"/>
    </row>
    <row r="40" spans="17:25" x14ac:dyDescent="0.25">
      <c r="Q40" s="25"/>
      <c r="R40" s="29"/>
      <c r="S40" s="25"/>
      <c r="T40" s="25"/>
      <c r="U40" s="25"/>
      <c r="V40" s="25"/>
      <c r="W40" s="25"/>
      <c r="X40" s="25"/>
      <c r="Y40" s="25"/>
    </row>
    <row r="41" spans="17:25" x14ac:dyDescent="0.25">
      <c r="Q41" s="25"/>
      <c r="R41" s="29"/>
      <c r="S41" s="25"/>
      <c r="T41" s="25"/>
      <c r="U41" s="25"/>
      <c r="V41" s="25"/>
      <c r="W41" s="25"/>
      <c r="X41" s="25"/>
      <c r="Y41" s="25"/>
    </row>
    <row r="42" spans="17:25" x14ac:dyDescent="0.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ht="15.75" thickBot="1" x14ac:dyDescent="0.3">
      <c r="Q43" s="26"/>
      <c r="R43" s="30"/>
      <c r="S43" s="26"/>
      <c r="T43" s="26"/>
      <c r="U43" s="26"/>
      <c r="V43" s="26"/>
      <c r="W43" s="26"/>
      <c r="X43" s="26"/>
      <c r="Y43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Hg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2023-05-18T19:56:51Z</dcterms:modified>
</cp:coreProperties>
</file>