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D:\00_gastherm\!data\"/>
    </mc:Choice>
  </mc:AlternateContent>
  <xr:revisionPtr revIDLastSave="0" documentId="13_ncr:1_{68283C32-1B50-4E26-9BFD-7DFDC9C1474D}" xr6:coauthVersionLast="36" xr6:coauthVersionMax="36" xr10:uidLastSave="{00000000-0000-0000-0000-000000000000}"/>
  <bookViews>
    <workbookView xWindow="1095" yWindow="90" windowWidth="28920" windowHeight="18120" xr2:uid="{00000000-000D-0000-FFFF-FFFF00000000}"/>
  </bookViews>
  <sheets>
    <sheet name="Hg-example" sheetId="7" r:id="rId1"/>
    <sheet name="KKH91" sheetId="13" r:id="rId2"/>
    <sheet name="KKH91 clean tables" sheetId="14" r:id="rId3"/>
    <sheet name="Template" sheetId="1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3" l="1"/>
  <c r="O32" i="13" s="1"/>
  <c r="P32" i="13" s="1"/>
  <c r="Q32" i="13" s="1"/>
  <c r="G32" i="13" s="1"/>
  <c r="L4" i="13"/>
  <c r="M4" i="13" s="1"/>
  <c r="L32" i="13"/>
  <c r="L26" i="13"/>
  <c r="M26" i="13" s="1"/>
  <c r="O26" i="13" s="1"/>
  <c r="P26" i="13" s="1"/>
  <c r="Q26" i="13" s="1"/>
  <c r="G26" i="13" s="1"/>
  <c r="L20" i="13"/>
  <c r="M20" i="13" s="1"/>
  <c r="O20" i="13" s="1"/>
  <c r="P20" i="13" s="1"/>
  <c r="Q20" i="13" s="1"/>
  <c r="G20" i="13" s="1"/>
  <c r="L14" i="13"/>
  <c r="M14" i="13" s="1"/>
  <c r="O14" i="13" s="1"/>
  <c r="P14" i="13" s="1"/>
  <c r="Q14" i="13" s="1"/>
  <c r="G14" i="13" s="1"/>
  <c r="K10" i="14" l="1"/>
  <c r="L10" i="14"/>
  <c r="M10" i="14"/>
  <c r="O10" i="14"/>
  <c r="K12" i="14"/>
  <c r="L12" i="14"/>
  <c r="M12" i="14"/>
  <c r="Q12" i="14"/>
  <c r="R12" i="14"/>
  <c r="K13" i="14"/>
  <c r="L13" i="14"/>
  <c r="M13" i="14"/>
  <c r="Q13" i="14"/>
  <c r="R13" i="14"/>
  <c r="K14" i="14"/>
  <c r="L14" i="14"/>
  <c r="M14" i="14"/>
  <c r="Q14" i="14"/>
  <c r="R14" i="14"/>
  <c r="K15" i="14"/>
  <c r="L15" i="14"/>
  <c r="M15" i="14"/>
  <c r="Q15" i="14"/>
  <c r="R15" i="14"/>
  <c r="K16" i="14"/>
  <c r="L16" i="14"/>
  <c r="M16" i="14"/>
  <c r="Q16" i="14"/>
  <c r="R16" i="14"/>
  <c r="K17" i="14"/>
  <c r="L17" i="14"/>
  <c r="M17" i="14"/>
  <c r="Q17" i="14"/>
  <c r="R17" i="14"/>
  <c r="K18" i="14"/>
  <c r="L18" i="14"/>
  <c r="M18" i="14"/>
  <c r="Q18" i="14"/>
  <c r="R18" i="14"/>
  <c r="K19" i="14"/>
  <c r="L19" i="14"/>
  <c r="M19" i="14"/>
  <c r="Q19" i="14"/>
  <c r="R19" i="14"/>
  <c r="K20" i="14"/>
  <c r="L20" i="14"/>
  <c r="M20" i="14"/>
  <c r="Q20" i="14"/>
  <c r="R20" i="14"/>
  <c r="K21" i="14"/>
  <c r="L21" i="14"/>
  <c r="M21" i="14"/>
  <c r="Q21" i="14"/>
  <c r="R21" i="14"/>
  <c r="K22" i="14"/>
  <c r="L22" i="14"/>
  <c r="M22" i="14"/>
  <c r="Q22" i="14"/>
  <c r="R22" i="14"/>
  <c r="K23" i="14"/>
  <c r="L23" i="14"/>
  <c r="M23" i="14"/>
  <c r="Q23" i="14"/>
  <c r="R23" i="14"/>
  <c r="K24" i="14"/>
  <c r="L24" i="14"/>
  <c r="M24" i="14"/>
  <c r="Q24" i="14"/>
  <c r="R24" i="14"/>
  <c r="K25" i="14"/>
  <c r="L25" i="14"/>
  <c r="M25" i="14"/>
  <c r="Q25" i="14"/>
  <c r="R25" i="14"/>
  <c r="K26" i="14"/>
  <c r="L26" i="14"/>
  <c r="M26" i="14"/>
  <c r="Q26" i="14"/>
  <c r="R26" i="14"/>
  <c r="K27" i="14"/>
  <c r="L27" i="14"/>
  <c r="M27" i="14"/>
  <c r="Q27" i="14"/>
  <c r="R27" i="14"/>
  <c r="K28" i="14"/>
  <c r="L28" i="14"/>
  <c r="M28" i="14"/>
  <c r="Q28" i="14"/>
  <c r="R28" i="14"/>
  <c r="K29" i="14"/>
  <c r="L29" i="14"/>
  <c r="M29" i="14"/>
  <c r="Q29" i="14"/>
  <c r="R29" i="14"/>
  <c r="K30" i="14"/>
  <c r="L30" i="14"/>
  <c r="M30" i="14"/>
  <c r="Q30" i="14"/>
  <c r="R30" i="14"/>
  <c r="K38" i="14"/>
  <c r="L38" i="14"/>
  <c r="M38" i="14"/>
  <c r="O38" i="14"/>
  <c r="K40" i="14"/>
  <c r="L40" i="14"/>
  <c r="M40" i="14"/>
  <c r="Q40" i="14"/>
  <c r="R40" i="14"/>
  <c r="K41" i="14"/>
  <c r="L41" i="14"/>
  <c r="M41" i="14"/>
  <c r="Q41" i="14"/>
  <c r="R41" i="14"/>
  <c r="K42" i="14"/>
  <c r="L42" i="14"/>
  <c r="M42" i="14"/>
  <c r="Q42" i="14"/>
  <c r="R42" i="14"/>
  <c r="K43" i="14"/>
  <c r="L43" i="14"/>
  <c r="M43" i="14"/>
  <c r="Q43" i="14"/>
  <c r="R43" i="14"/>
  <c r="K44" i="14"/>
  <c r="L44" i="14"/>
  <c r="M44" i="14"/>
  <c r="Q44" i="14"/>
  <c r="R44" i="14"/>
  <c r="K45" i="14"/>
  <c r="L45" i="14"/>
  <c r="M45" i="14"/>
  <c r="Q45" i="14"/>
  <c r="R45" i="14"/>
  <c r="K46" i="14"/>
  <c r="L46" i="14"/>
  <c r="M46" i="14"/>
  <c r="Q46" i="14"/>
  <c r="R46" i="14"/>
  <c r="K47" i="14"/>
  <c r="L47" i="14"/>
  <c r="M47" i="14"/>
  <c r="Q47" i="14"/>
  <c r="R47" i="14"/>
  <c r="K48" i="14"/>
  <c r="L48" i="14"/>
  <c r="M48" i="14"/>
  <c r="Q48" i="14"/>
  <c r="R48" i="14"/>
  <c r="K49" i="14"/>
  <c r="L49" i="14"/>
  <c r="M49" i="14"/>
  <c r="Q49" i="14"/>
  <c r="R49" i="14"/>
  <c r="K50" i="14"/>
  <c r="L50" i="14"/>
  <c r="M50" i="14"/>
  <c r="Q50" i="14"/>
  <c r="R50" i="14"/>
  <c r="K51" i="14"/>
  <c r="L51" i="14"/>
  <c r="M51" i="14"/>
  <c r="Q51" i="14"/>
  <c r="R51" i="14"/>
  <c r="K52" i="14"/>
  <c r="L52" i="14"/>
  <c r="M52" i="14"/>
  <c r="Q52" i="14"/>
  <c r="R52" i="14"/>
  <c r="K53" i="14"/>
  <c r="L53" i="14"/>
  <c r="M53" i="14"/>
  <c r="Q53" i="14"/>
  <c r="R53" i="14"/>
  <c r="K54" i="14"/>
  <c r="L54" i="14"/>
  <c r="M54" i="14"/>
  <c r="Q54" i="14"/>
  <c r="R54" i="14"/>
  <c r="K55" i="14"/>
  <c r="L55" i="14"/>
  <c r="M55" i="14"/>
  <c r="Q55" i="14"/>
  <c r="R55" i="14"/>
  <c r="K56" i="14"/>
  <c r="L56" i="14"/>
  <c r="M56" i="14"/>
  <c r="Q56" i="14"/>
  <c r="R56" i="14"/>
  <c r="K57" i="14"/>
  <c r="L57" i="14"/>
  <c r="M57" i="14"/>
  <c r="Q57" i="14"/>
  <c r="R57" i="14"/>
  <c r="K58" i="14"/>
  <c r="L58" i="14"/>
  <c r="M58" i="14"/>
  <c r="Q58" i="14"/>
  <c r="R58" i="14"/>
  <c r="K66" i="14"/>
  <c r="L66" i="14"/>
  <c r="M66" i="14"/>
  <c r="O66" i="14"/>
  <c r="K68" i="14"/>
  <c r="L68" i="14"/>
  <c r="M68" i="14"/>
  <c r="Q68" i="14"/>
  <c r="R68" i="14"/>
  <c r="K69" i="14"/>
  <c r="L69" i="14"/>
  <c r="M69" i="14"/>
  <c r="Q69" i="14"/>
  <c r="R69" i="14"/>
  <c r="K70" i="14"/>
  <c r="L70" i="14"/>
  <c r="M70" i="14"/>
  <c r="Q70" i="14"/>
  <c r="R70" i="14"/>
  <c r="K71" i="14"/>
  <c r="L71" i="14"/>
  <c r="M71" i="14"/>
  <c r="Q71" i="14"/>
  <c r="R71" i="14"/>
  <c r="K72" i="14"/>
  <c r="L72" i="14"/>
  <c r="M72" i="14"/>
  <c r="Q72" i="14"/>
  <c r="R72" i="14"/>
  <c r="K73" i="14"/>
  <c r="L73" i="14"/>
  <c r="M73" i="14"/>
  <c r="Q73" i="14"/>
  <c r="R73" i="14"/>
  <c r="K74" i="14"/>
  <c r="L74" i="14"/>
  <c r="M74" i="14"/>
  <c r="Q74" i="14"/>
  <c r="R74" i="14"/>
  <c r="K75" i="14"/>
  <c r="L75" i="14"/>
  <c r="M75" i="14"/>
  <c r="Q75" i="14"/>
  <c r="R75" i="14"/>
  <c r="K76" i="14"/>
  <c r="L76" i="14"/>
  <c r="M76" i="14"/>
  <c r="Q76" i="14"/>
  <c r="R76" i="14"/>
  <c r="K77" i="14"/>
  <c r="L77" i="14"/>
  <c r="M77" i="14"/>
  <c r="Q77" i="14"/>
  <c r="R77" i="14"/>
  <c r="K78" i="14"/>
  <c r="L78" i="14"/>
  <c r="M78" i="14"/>
  <c r="Q78" i="14"/>
  <c r="R78" i="14"/>
  <c r="K79" i="14"/>
  <c r="L79" i="14"/>
  <c r="M79" i="14"/>
  <c r="Q79" i="14"/>
  <c r="R79" i="14"/>
  <c r="K80" i="14"/>
  <c r="L80" i="14"/>
  <c r="M80" i="14"/>
  <c r="Q80" i="14"/>
  <c r="R80" i="14"/>
  <c r="K81" i="14"/>
  <c r="L81" i="14"/>
  <c r="M81" i="14"/>
  <c r="Q81" i="14"/>
  <c r="R81" i="14"/>
  <c r="K82" i="14"/>
  <c r="L82" i="14"/>
  <c r="M82" i="14"/>
  <c r="Q82" i="14"/>
  <c r="R82" i="14"/>
  <c r="K83" i="14"/>
  <c r="L83" i="14"/>
  <c r="M83" i="14"/>
  <c r="Q83" i="14"/>
  <c r="R83" i="14"/>
  <c r="K84" i="14"/>
  <c r="L84" i="14"/>
  <c r="M84" i="14"/>
  <c r="Q84" i="14"/>
  <c r="R84" i="14"/>
  <c r="K85" i="14"/>
  <c r="L85" i="14"/>
  <c r="M85" i="14"/>
  <c r="Q85" i="14"/>
  <c r="R85" i="14"/>
  <c r="K86" i="14"/>
  <c r="L86" i="14"/>
  <c r="M86" i="14"/>
  <c r="Q86" i="14"/>
  <c r="R86" i="14"/>
  <c r="K94" i="14"/>
  <c r="L94" i="14"/>
  <c r="M94" i="14"/>
  <c r="O94" i="14"/>
  <c r="K96" i="14"/>
  <c r="L96" i="14"/>
  <c r="M96" i="14"/>
  <c r="Q96" i="14"/>
  <c r="R96" i="14"/>
  <c r="K97" i="14"/>
  <c r="L97" i="14"/>
  <c r="M97" i="14"/>
  <c r="Q97" i="14"/>
  <c r="R97" i="14"/>
  <c r="K98" i="14"/>
  <c r="L98" i="14"/>
  <c r="M98" i="14"/>
  <c r="Q98" i="14"/>
  <c r="R98" i="14"/>
  <c r="K99" i="14"/>
  <c r="L99" i="14"/>
  <c r="M99" i="14"/>
  <c r="Q99" i="14"/>
  <c r="R99" i="14"/>
  <c r="K100" i="14"/>
  <c r="L100" i="14"/>
  <c r="M100" i="14"/>
  <c r="Q100" i="14"/>
  <c r="R100" i="14"/>
  <c r="K101" i="14"/>
  <c r="L101" i="14"/>
  <c r="M101" i="14"/>
  <c r="Q101" i="14"/>
  <c r="R101" i="14"/>
  <c r="K102" i="14"/>
  <c r="L102" i="14"/>
  <c r="M102" i="14"/>
  <c r="Q102" i="14"/>
  <c r="R102" i="14"/>
  <c r="K103" i="14"/>
  <c r="L103" i="14"/>
  <c r="M103" i="14"/>
  <c r="Q103" i="14"/>
  <c r="R103" i="14"/>
  <c r="K104" i="14"/>
  <c r="L104" i="14"/>
  <c r="M104" i="14"/>
  <c r="Q104" i="14"/>
  <c r="R104" i="14"/>
  <c r="K105" i="14"/>
  <c r="L105" i="14"/>
  <c r="M105" i="14"/>
  <c r="Q105" i="14"/>
  <c r="R105" i="14"/>
  <c r="K106" i="14"/>
  <c r="L106" i="14"/>
  <c r="M106" i="14"/>
  <c r="Q106" i="14"/>
  <c r="R106" i="14"/>
  <c r="K107" i="14"/>
  <c r="L107" i="14"/>
  <c r="M107" i="14"/>
  <c r="Q107" i="14"/>
  <c r="R107" i="14"/>
  <c r="K108" i="14"/>
  <c r="L108" i="14"/>
  <c r="M108" i="14"/>
  <c r="Q108" i="14"/>
  <c r="R108" i="14"/>
  <c r="K109" i="14"/>
  <c r="L109" i="14"/>
  <c r="M109" i="14"/>
  <c r="Q109" i="14"/>
  <c r="R109" i="14"/>
  <c r="K110" i="14"/>
  <c r="L110" i="14"/>
  <c r="M110" i="14"/>
  <c r="Q110" i="14"/>
  <c r="R110" i="14"/>
  <c r="K111" i="14"/>
  <c r="L111" i="14"/>
  <c r="M111" i="14"/>
  <c r="Q111" i="14"/>
  <c r="R111" i="14"/>
  <c r="K112" i="14"/>
  <c r="L112" i="14"/>
  <c r="M112" i="14"/>
  <c r="Q112" i="14"/>
  <c r="R112" i="14"/>
  <c r="K113" i="14"/>
  <c r="L113" i="14"/>
  <c r="M113" i="14"/>
  <c r="Q113" i="14"/>
  <c r="R113" i="14"/>
  <c r="K114" i="14"/>
  <c r="L114" i="14"/>
  <c r="M114" i="14"/>
  <c r="Q114" i="14"/>
  <c r="R114" i="14"/>
  <c r="G33" i="13" l="1"/>
  <c r="D35" i="13" s="1"/>
  <c r="F33" i="13"/>
  <c r="E35" i="13" s="1"/>
  <c r="E33" i="13"/>
  <c r="G35" i="13" s="1"/>
  <c r="D33" i="13"/>
  <c r="F35" i="13" s="1"/>
  <c r="G27" i="13"/>
  <c r="D29" i="13" s="1"/>
  <c r="F27" i="13"/>
  <c r="E29" i="13" s="1"/>
  <c r="E27" i="13"/>
  <c r="G29" i="13" s="1"/>
  <c r="D27" i="13"/>
  <c r="F29" i="13" s="1"/>
  <c r="G21" i="13"/>
  <c r="D23" i="13" s="1"/>
  <c r="F21" i="13"/>
  <c r="E23" i="13" s="1"/>
  <c r="E21" i="13"/>
  <c r="G23" i="13" s="1"/>
  <c r="D21" i="13"/>
  <c r="F23" i="13" s="1"/>
  <c r="G15" i="13"/>
  <c r="D17" i="13" s="1"/>
  <c r="F15" i="13"/>
  <c r="E17" i="13" s="1"/>
  <c r="E15" i="13"/>
  <c r="G17" i="13" s="1"/>
  <c r="D15" i="13"/>
  <c r="F17" i="13" s="1"/>
  <c r="F5" i="13"/>
  <c r="E7" i="13" s="1"/>
  <c r="E5" i="13"/>
  <c r="G7" i="13" s="1"/>
  <c r="D5" i="13"/>
  <c r="F7" i="13" s="1"/>
  <c r="O4" i="13"/>
  <c r="P4" i="13" s="1"/>
  <c r="Q4" i="13" s="1"/>
  <c r="G4" i="13" s="1"/>
  <c r="G5" i="13" s="1"/>
  <c r="D7" i="13" s="1"/>
  <c r="E21" i="7" l="1"/>
  <c r="G23" i="7" s="1"/>
  <c r="F20" i="7"/>
  <c r="F21" i="7" s="1"/>
  <c r="E23" i="7" s="1"/>
  <c r="D20" i="7"/>
  <c r="K20" i="7" s="1"/>
  <c r="M20" i="7" s="1"/>
  <c r="D21" i="7" l="1"/>
  <c r="F23" i="7" s="1"/>
  <c r="N20" i="7"/>
  <c r="O20" i="7" s="1"/>
  <c r="G20" i="7" s="1"/>
  <c r="G21" i="7" s="1"/>
  <c r="D23" i="7" s="1"/>
  <c r="F5" i="7"/>
  <c r="E5" i="7"/>
  <c r="G7" i="7" s="1"/>
  <c r="D5" i="7"/>
  <c r="G5" i="7"/>
  <c r="K11" i="7"/>
  <c r="M11" i="7" s="1"/>
  <c r="N11" i="7" s="1"/>
  <c r="O11" i="7" s="1"/>
  <c r="G11" i="7" s="1"/>
  <c r="O16" i="11" l="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15" i="11"/>
  <c r="J31" i="11" l="1"/>
  <c r="K31" i="11" s="1"/>
  <c r="F31" i="11"/>
  <c r="E31" i="11"/>
  <c r="D31" i="11"/>
  <c r="J30" i="11"/>
  <c r="K30" i="11" s="1"/>
  <c r="F30" i="11"/>
  <c r="E30" i="11"/>
  <c r="D30" i="11"/>
  <c r="J29" i="11"/>
  <c r="K29" i="11" s="1"/>
  <c r="F29" i="11"/>
  <c r="E29" i="11"/>
  <c r="D29" i="11"/>
  <c r="J28" i="11"/>
  <c r="K28" i="11" s="1"/>
  <c r="F28" i="11"/>
  <c r="E28" i="11"/>
  <c r="D28" i="11"/>
  <c r="J27" i="11"/>
  <c r="K27" i="11" s="1"/>
  <c r="F27" i="11"/>
  <c r="E27" i="11"/>
  <c r="D27" i="11"/>
  <c r="J26" i="11"/>
  <c r="K26" i="11" s="1"/>
  <c r="F26" i="11"/>
  <c r="E26" i="11"/>
  <c r="D26" i="11"/>
  <c r="J25" i="11"/>
  <c r="K25" i="11" s="1"/>
  <c r="F25" i="11"/>
  <c r="E25" i="11"/>
  <c r="D25" i="11"/>
  <c r="J24" i="11"/>
  <c r="K24" i="11" s="1"/>
  <c r="F24" i="11"/>
  <c r="E24" i="11"/>
  <c r="D24" i="11"/>
  <c r="J23" i="11"/>
  <c r="K23" i="11" s="1"/>
  <c r="F23" i="11"/>
  <c r="E23" i="11"/>
  <c r="D23" i="11"/>
  <c r="J22" i="11"/>
  <c r="K22" i="11" s="1"/>
  <c r="F22" i="11"/>
  <c r="E22" i="11"/>
  <c r="D22" i="11"/>
  <c r="J21" i="11"/>
  <c r="K21" i="11" s="1"/>
  <c r="F21" i="11"/>
  <c r="E21" i="11"/>
  <c r="D21" i="11"/>
  <c r="J20" i="11"/>
  <c r="K20" i="11" s="1"/>
  <c r="F20" i="11"/>
  <c r="E20" i="11"/>
  <c r="D20" i="11"/>
  <c r="J19" i="11"/>
  <c r="K19" i="11" s="1"/>
  <c r="F19" i="11"/>
  <c r="E19" i="11"/>
  <c r="D19" i="11"/>
  <c r="J18" i="11"/>
  <c r="K18" i="11" s="1"/>
  <c r="F18" i="11"/>
  <c r="E18" i="11"/>
  <c r="D18" i="11"/>
  <c r="J17" i="11"/>
  <c r="K17" i="11" s="1"/>
  <c r="F17" i="11"/>
  <c r="E17" i="11"/>
  <c r="D17" i="11"/>
  <c r="J16" i="11"/>
  <c r="K16" i="11" s="1"/>
  <c r="F16" i="11"/>
  <c r="E16" i="11"/>
  <c r="D16" i="11"/>
  <c r="J15" i="11"/>
  <c r="K15" i="11" s="1"/>
  <c r="F15" i="11"/>
  <c r="E15" i="11"/>
  <c r="D15" i="11"/>
  <c r="M10" i="11"/>
  <c r="L10" i="11"/>
  <c r="N9" i="11"/>
  <c r="O8" i="11"/>
  <c r="O10" i="11" s="1"/>
  <c r="N8" i="11"/>
  <c r="N10" i="11" s="1"/>
  <c r="M8" i="11"/>
  <c r="L8" i="11"/>
  <c r="N30" i="11" s="1"/>
  <c r="N5" i="11"/>
  <c r="O4" i="11"/>
  <c r="N4" i="11"/>
  <c r="N6" i="11" s="1"/>
  <c r="M4" i="11"/>
  <c r="M6" i="11" s="1"/>
  <c r="L4" i="11"/>
  <c r="G4" i="11"/>
  <c r="D6" i="11" s="1"/>
  <c r="F4" i="11"/>
  <c r="E6" i="11" s="1"/>
  <c r="E4" i="11"/>
  <c r="G6" i="11" s="1"/>
  <c r="D4" i="11"/>
  <c r="F6" i="11" s="1"/>
  <c r="L6" i="11" l="1"/>
  <c r="N15" i="11"/>
  <c r="N17" i="11"/>
  <c r="N19" i="11"/>
  <c r="N21" i="11"/>
  <c r="N23" i="11"/>
  <c r="N25" i="11"/>
  <c r="N27" i="11"/>
  <c r="N29" i="11"/>
  <c r="N31" i="11"/>
  <c r="O6" i="11"/>
  <c r="N16" i="11"/>
  <c r="N18" i="11"/>
  <c r="N20" i="11"/>
  <c r="N22" i="11"/>
  <c r="N24" i="11"/>
  <c r="N26" i="11"/>
  <c r="N28" i="11"/>
  <c r="L15" i="11"/>
  <c r="M15" i="11" l="1"/>
  <c r="G12" i="7" l="1"/>
  <c r="D14" i="7" s="1"/>
  <c r="F12" i="7"/>
  <c r="E14" i="7" s="1"/>
  <c r="E12" i="7"/>
  <c r="G14" i="7" s="1"/>
  <c r="D12" i="7"/>
  <c r="F1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Allan Lerner</author>
  </authors>
  <commentList>
    <comment ref="C10" authorId="0" shapeId="0" xr:uid="{18B0C051-E33E-402B-9768-F7E9E39E728D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E10" authorId="0" shapeId="0" xr:uid="{B1D538D0-3CD9-4DE2-82BA-80F4C3F1AE8E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C38" authorId="0" shapeId="0" xr:uid="{534C5C94-2219-4AC4-8129-C918F3CED409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E38" authorId="0" shapeId="0" xr:uid="{F1819B76-1140-4AC9-B59E-DB146150DE8B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C66" authorId="0" shapeId="0" xr:uid="{A56FDD92-C4C6-41EE-875F-C2A9E3CEE5A7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E66" authorId="0" shapeId="0" xr:uid="{6080CE09-2D88-4582-8A26-CD30A24BC542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C94" authorId="0" shapeId="0" xr:uid="{10E14527-84EB-4130-919D-711C93BB09CD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E94" authorId="0" shapeId="0" xr:uid="{AE3FCF48-E2D6-45C2-B8D1-84735E757942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</commentList>
</comments>
</file>

<file path=xl/sharedStrings.xml><?xml version="1.0" encoding="utf-8"?>
<sst xmlns="http://schemas.openxmlformats.org/spreadsheetml/2006/main" count="572" uniqueCount="112">
  <si>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</si>
  <si>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</si>
  <si>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</si>
  <si>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</si>
  <si>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</si>
  <si>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</si>
  <si>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</si>
  <si>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</si>
  <si>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</si>
  <si>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</si>
  <si>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</si>
  <si>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</si>
  <si>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</si>
  <si>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</si>
  <si>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</si>
  <si>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</si>
  <si>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</si>
  <si>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slop scaling factor</t>
  </si>
  <si>
    <t>slop values</t>
  </si>
  <si>
    <t>J</t>
  </si>
  <si>
    <t>cal</t>
  </si>
  <si>
    <t>5 term eqn</t>
  </si>
  <si>
    <t>4 term eqn</t>
  </si>
  <si>
    <t>Regressed to 900K only</t>
  </si>
  <si>
    <t>SUMMARY OUTPUT, Cp to 900K from 5-term equation</t>
  </si>
  <si>
    <t>T, K</t>
  </si>
  <si>
    <t>regressed to 900K</t>
  </si>
  <si>
    <t>regressed to 1800K</t>
  </si>
  <si>
    <t>Regressed to 1800K</t>
  </si>
  <si>
    <t>Raw data</t>
  </si>
  <si>
    <t>Original citation</t>
  </si>
  <si>
    <t>page ???</t>
  </si>
  <si>
    <t>SUMMARY OUTPUT, Cp to 1800K from raw data</t>
  </si>
  <si>
    <t>T*S</t>
  </si>
  <si>
    <t>S, ref state</t>
  </si>
  <si>
    <t>S-S(ref)</t>
  </si>
  <si>
    <t>DG, J</t>
  </si>
  <si>
    <t>DG, kJ</t>
  </si>
  <si>
    <t>Note: phase transition at  629.8K, 331.7C</t>
  </si>
  <si>
    <t>Barin, BA73</t>
  </si>
  <si>
    <t>J, kJ</t>
  </si>
  <si>
    <t>convert back to cal-based units</t>
  </si>
  <si>
    <t>JANAF/NIST, JA85</t>
  </si>
  <si>
    <t>Pankratz 1983, B672</t>
  </si>
  <si>
    <t>?,gas</t>
  </si>
  <si>
    <t>Example:</t>
  </si>
  <si>
    <t>Hg, JANAF/NIST</t>
  </si>
  <si>
    <t>kJ</t>
  </si>
  <si>
    <t>Hg</t>
  </si>
  <si>
    <t>Cl</t>
  </si>
  <si>
    <t>AgCl</t>
  </si>
  <si>
    <t>Ag</t>
  </si>
  <si>
    <t>MnCl2</t>
  </si>
  <si>
    <t>Mn</t>
  </si>
  <si>
    <t>SbCl3</t>
  </si>
  <si>
    <t>Sb</t>
  </si>
  <si>
    <t>ZnCl2</t>
  </si>
  <si>
    <t>no data</t>
  </si>
  <si>
    <t>copy/paste verified, OK</t>
  </si>
  <si>
    <t>log Kf</t>
  </si>
  <si>
    <t>delta-f G (kJ/mol*K)</t>
  </si>
  <si>
    <t>delta-f H (kJ/mol*K)</t>
  </si>
  <si>
    <t>H-H(Tr) (kJ/mol*K)</t>
  </si>
  <si>
    <t>-[G-H(Tr)]/T (J/mol*K)</t>
  </si>
  <si>
    <t>S (J/mol*K)</t>
  </si>
  <si>
    <t>Cp (J/mol*K)</t>
  </si>
  <si>
    <t>T(K)</t>
  </si>
  <si>
    <t>B0</t>
  </si>
  <si>
    <t>u0</t>
  </si>
  <si>
    <t>s0</t>
  </si>
  <si>
    <t>h0</t>
  </si>
  <si>
    <t>c0</t>
  </si>
  <si>
    <t>T,K</t>
  </si>
  <si>
    <t>Knacke et al 1991 (KKH91)</t>
  </si>
  <si>
    <t>J/mol</t>
  </si>
  <si>
    <t>J/mol*K</t>
  </si>
  <si>
    <t xml:space="preserve">Currently, most columns are left blank because conversion to Janaf-style tables has not been fully worked out. Only T, Cp, and S contain data </t>
  </si>
  <si>
    <t>-</t>
  </si>
  <si>
    <t>Note change in unit from cal to joules (to match Janaf table conventions and maintain same coding)</t>
  </si>
  <si>
    <t>Zinc Dichloride (monomeric gas)</t>
  </si>
  <si>
    <t>&lt; add stoichiometry</t>
  </si>
  <si>
    <t>Zn1Cl2</t>
  </si>
  <si>
    <t>ZnCl2(g)</t>
  </si>
  <si>
    <t>Antimony Trichloride (gas)</t>
  </si>
  <si>
    <t>Sb1Cl3</t>
  </si>
  <si>
    <t>SbCl3(g)</t>
  </si>
  <si>
    <t>Manganese Dichloride (gas)</t>
  </si>
  <si>
    <t>Mn1Cl2</t>
  </si>
  <si>
    <t>MnCl2(g)</t>
  </si>
  <si>
    <t>Silver Chloride (gas)</t>
  </si>
  <si>
    <t>Ag1Cl1</t>
  </si>
  <si>
    <t>AgCl(g)</t>
  </si>
  <si>
    <t>Note that columns are not exactly the same as in Janaf and BoM publications (Joules; H0; u0; BT instead of logK (though logK can be derived))</t>
  </si>
  <si>
    <t>(original GASWORKS would have used first edition: BA73: Barin, I., and Knacke, O., 1973, Thermochemical properties of inorganic substances: Berlin,  Springer-Verlag, 921 p.)</t>
  </si>
  <si>
    <t>Formatted for saving in JANAF v3 style, to then run processing script on</t>
  </si>
  <si>
    <t>KKH91: Knacke, O., Kubaschewski, O., Hesselmann, K. (Eds), 1991, Thermochemical properties of inorganic substances, 2nd edition: Berlin, Springer-Verlag, 2412 p.</t>
  </si>
  <si>
    <t>KKH91 ... Knacke, O., Kubaschewski, O., and Hesselmann, K. (Eds), 1991,</t>
  </si>
  <si>
    <t>Thermochemical properties of inorganic substances, 2nd edition</t>
  </si>
  <si>
    <t>Berlin, Springer-Verlag, 2412 p.</t>
  </si>
  <si>
    <t>Zn</t>
  </si>
  <si>
    <t>Page image sent by Allan</t>
  </si>
  <si>
    <t>https://janaf.nist.gov/tables/Hg-001.html</t>
  </si>
  <si>
    <t>https://webbook.nist.gov/cgi/cbook.cgi?ID=C7439976&amp;Units=SI&amp;Mask=2#Thermo-Condensed</t>
  </si>
  <si>
    <t>Robie Hemingway 1995</t>
  </si>
  <si>
    <t>Sum, AgCl</t>
  </si>
  <si>
    <t>Sum, MnCl2</t>
  </si>
  <si>
    <t>Sum, SbCl3</t>
  </si>
  <si>
    <t>Sum, ZnCl2</t>
  </si>
  <si>
    <t>(Cl2=223.08)</t>
  </si>
  <si>
    <t>Sum, Hg</t>
  </si>
  <si>
    <t>S, ref state, all from Robie Hemingway 1995</t>
  </si>
  <si>
    <t>DH, S, from: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</si>
</sst>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17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Times-Roman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166" fontId="0" fillId="2" borderId="0" xfId="0" applyNumberFormat="1" applyFill="1"/>
    <xf numFmtId="167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168" fontId="0" fillId="4" borderId="0" xfId="0" applyNumberFormat="1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0" fontId="4" fillId="6" borderId="0" xfId="0" applyFont="1" applyFill="1"/>
    <xf numFmtId="0" fontId="4" fillId="4" borderId="0" xfId="0" applyFont="1" applyFill="1"/>
    <xf numFmtId="0" fontId="5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8" borderId="0" xfId="0" applyFill="1" applyBorder="1" applyAlignment="1"/>
    <xf numFmtId="0" fontId="0" fillId="8" borderId="1" xfId="0" applyFill="1" applyBorder="1" applyAlignment="1"/>
    <xf numFmtId="0" fontId="0" fillId="8" borderId="0" xfId="0" applyFill="1"/>
    <xf numFmtId="167" fontId="0" fillId="8" borderId="0" xfId="0" applyNumberFormat="1" applyFill="1"/>
    <xf numFmtId="0" fontId="4" fillId="8" borderId="0" xfId="0" applyFont="1" applyFill="1"/>
    <xf numFmtId="0" fontId="4" fillId="7" borderId="0" xfId="0" applyFont="1" applyFill="1"/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8" fillId="2" borderId="0" xfId="0" applyFont="1" applyFill="1"/>
    <xf numFmtId="0" fontId="8" fillId="5" borderId="0" xfId="0" applyFont="1" applyFill="1"/>
    <xf numFmtId="164" fontId="8" fillId="0" borderId="0" xfId="0" applyNumberFormat="1" applyFont="1"/>
    <xf numFmtId="165" fontId="8" fillId="0" borderId="0" xfId="0" applyNumberFormat="1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8" fillId="3" borderId="0" xfId="0" applyNumberFormat="1" applyFont="1" applyFill="1"/>
    <xf numFmtId="164" fontId="8" fillId="3" borderId="0" xfId="0" applyNumberFormat="1" applyFont="1" applyFill="1"/>
    <xf numFmtId="165" fontId="8" fillId="9" borderId="0" xfId="0" applyNumberFormat="1" applyFont="1" applyFill="1"/>
    <xf numFmtId="164" fontId="8" fillId="9" borderId="0" xfId="0" applyNumberFormat="1" applyFont="1" applyFill="1"/>
    <xf numFmtId="165" fontId="8" fillId="4" borderId="0" xfId="0" applyNumberFormat="1" applyFont="1" applyFill="1"/>
    <xf numFmtId="0" fontId="7" fillId="5" borderId="0" xfId="0" applyFont="1" applyFill="1"/>
    <xf numFmtId="0" fontId="7" fillId="0" borderId="0" xfId="0" applyFont="1" applyFill="1"/>
    <xf numFmtId="0" fontId="0" fillId="10" borderId="0" xfId="0" applyFill="1"/>
    <xf numFmtId="1" fontId="0" fillId="0" borderId="0" xfId="0" applyNumberFormat="1"/>
    <xf numFmtId="164" fontId="9" fillId="10" borderId="0" xfId="0" applyNumberFormat="1" applyFont="1" applyFill="1" applyAlignment="1">
      <alignment horizontal="center"/>
    </xf>
    <xf numFmtId="164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10" borderId="3" xfId="0" applyFill="1" applyBorder="1" applyAlignment="1">
      <alignment horizontal="left"/>
    </xf>
    <xf numFmtId="0" fontId="0" fillId="10" borderId="3" xfId="0" quotePrefix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1" fontId="11" fillId="0" borderId="5" xfId="0" applyNumberFormat="1" applyFont="1" applyBorder="1"/>
    <xf numFmtId="0" fontId="11" fillId="0" borderId="6" xfId="0" applyFont="1" applyBorder="1"/>
    <xf numFmtId="0" fontId="9" fillId="10" borderId="0" xfId="0" applyFont="1" applyFill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1" fontId="9" fillId="6" borderId="0" xfId="0" applyNumberFormat="1" applyFont="1" applyFill="1"/>
    <xf numFmtId="0" fontId="12" fillId="6" borderId="0" xfId="0" applyFont="1" applyFill="1"/>
    <xf numFmtId="0" fontId="13" fillId="0" borderId="0" xfId="0" applyFont="1"/>
    <xf numFmtId="1" fontId="14" fillId="0" borderId="0" xfId="1" applyNumberFormat="1"/>
    <xf numFmtId="0" fontId="14" fillId="0" borderId="0" xfId="1"/>
    <xf numFmtId="0" fontId="4" fillId="10" borderId="0" xfId="0" applyFont="1" applyFill="1"/>
    <xf numFmtId="0" fontId="8" fillId="8" borderId="0" xfId="0" applyFont="1" applyFill="1"/>
    <xf numFmtId="0" fontId="8" fillId="0" borderId="0" xfId="0" applyFont="1" applyFill="1"/>
    <xf numFmtId="0" fontId="8" fillId="11" borderId="0" xfId="0" applyFont="1" applyFill="1"/>
    <xf numFmtId="0" fontId="2" fillId="11" borderId="0" xfId="0" applyFont="1" applyFill="1" applyAlignment="1">
      <alignment horizontal="left"/>
    </xf>
  </cellXfs>
  <cellStyles count="2">
    <cellStyle name="Normal" xfId="0" builtinId="0"/>
    <cellStyle name="Normal 2" xfId="1" xr:uid="{3A5C7554-C66F-41A6-9E7C-104C5B8CD00E}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00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Template!$I$15:$I$31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81-4B75-8AF4-62C059FFE7F3}"/>
            </c:ext>
          </c:extLst>
        </c:ser>
        <c:ser>
          <c:idx val="1"/>
          <c:order val="1"/>
          <c:tx>
            <c:strRef>
              <c:f>Template!$J$14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Template!$J$15:$J$31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81-4B75-8AF4-62C059FFE7F3}"/>
            </c:ext>
          </c:extLst>
        </c:ser>
        <c:ser>
          <c:idx val="2"/>
          <c:order val="2"/>
          <c:tx>
            <c:strRef>
              <c:f>Template!$L$14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Template!$L$15:$L$31</c:f>
              <c:numCache>
                <c:formatCode>General</c:formatCode>
                <c:ptCount val="17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81-4B75-8AF4-62C059FFE7F3}"/>
            </c:ext>
          </c:extLst>
        </c:ser>
        <c:ser>
          <c:idx val="3"/>
          <c:order val="3"/>
          <c:tx>
            <c:strRef>
              <c:f>Template!$N$14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Template!$N$15:$N$31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81-4B75-8AF4-62C059FFE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571C00-3B3D-4EED-9CF3-9E518B5D1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1B40-61B3-40B3-A94B-266A963749AD}">
  <dimension ref="A1:O23"/>
  <sheetViews>
    <sheetView tabSelected="1" zoomScaleNormal="100" workbookViewId="0"/>
  </sheetViews>
  <sheetFormatPr defaultRowHeight="15"/>
  <cols>
    <col min="1" max="1" width="23.85546875" style="40" bestFit="1" customWidth="1"/>
    <col min="2" max="2" width="7" style="40" bestFit="1" customWidth="1"/>
    <col min="3" max="3" width="9.7109375" style="40" bestFit="1" customWidth="1"/>
    <col min="4" max="7" width="12.140625" style="40" bestFit="1" customWidth="1"/>
    <col min="8" max="8" width="9.42578125" style="40" bestFit="1" customWidth="1"/>
    <col min="9" max="9" width="8.7109375" style="40" bestFit="1" customWidth="1"/>
    <col min="10" max="10" width="12.85546875" style="40" bestFit="1" customWidth="1"/>
    <col min="11" max="14" width="9.28515625" style="40" bestFit="1" customWidth="1"/>
    <col min="15" max="16384" width="9.140625" style="40"/>
  </cols>
  <sheetData>
    <row r="1" spans="1:15" ht="15.75">
      <c r="C1" s="39" t="s">
        <v>38</v>
      </c>
    </row>
    <row r="2" spans="1:15" ht="15.75">
      <c r="J2" s="38" t="s">
        <v>34</v>
      </c>
    </row>
    <row r="3" spans="1:15" ht="15.75"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J3" s="86">
        <v>76.028000000000006</v>
      </c>
      <c r="K3" s="86" t="s">
        <v>101</v>
      </c>
    </row>
    <row r="4" spans="1:15" ht="15.75">
      <c r="A4" s="39"/>
      <c r="C4" s="42">
        <v>200.59</v>
      </c>
      <c r="D4" s="42"/>
      <c r="E4" s="42"/>
      <c r="F4" s="43"/>
      <c r="G4" s="42"/>
      <c r="J4" s="86">
        <v>75.900000000000006</v>
      </c>
      <c r="K4" s="86" t="s">
        <v>102</v>
      </c>
    </row>
    <row r="5" spans="1:15">
      <c r="D5" s="44">
        <f>D4/4.184</f>
        <v>0</v>
      </c>
      <c r="E5" s="44">
        <f>E4</f>
        <v>0</v>
      </c>
      <c r="F5" s="45">
        <f>F4/4.184*1000</f>
        <v>0</v>
      </c>
      <c r="G5" s="45">
        <f>G4/4.184*1000</f>
        <v>0</v>
      </c>
      <c r="J5" s="40">
        <v>75.900000000000006</v>
      </c>
      <c r="K5" s="40" t="s">
        <v>103</v>
      </c>
    </row>
    <row r="6" spans="1:15" ht="15.75">
      <c r="D6" s="46" t="s">
        <v>2</v>
      </c>
      <c r="E6" s="46" t="s">
        <v>1</v>
      </c>
      <c r="F6" s="47" t="s">
        <v>3</v>
      </c>
      <c r="G6" s="47" t="s">
        <v>5</v>
      </c>
    </row>
    <row r="7" spans="1:15" ht="15.75">
      <c r="A7" s="39" t="s">
        <v>43</v>
      </c>
      <c r="D7" s="52">
        <v>7618</v>
      </c>
      <c r="E7" s="48">
        <v>14670</v>
      </c>
      <c r="F7" s="49">
        <v>41.792000000000002</v>
      </c>
      <c r="G7" s="49">
        <f>E5</f>
        <v>0</v>
      </c>
      <c r="H7" s="39" t="s">
        <v>20</v>
      </c>
    </row>
    <row r="8" spans="1:15">
      <c r="D8" s="44"/>
      <c r="E8" s="44"/>
      <c r="F8" s="45"/>
      <c r="G8" s="45"/>
    </row>
    <row r="9" spans="1:15">
      <c r="D9" s="44"/>
      <c r="E9" s="44"/>
      <c r="F9" s="45"/>
      <c r="G9" s="45"/>
    </row>
    <row r="10" spans="1:15" ht="15.75">
      <c r="A10" s="41"/>
      <c r="B10" s="2"/>
      <c r="C10" s="2" t="s">
        <v>4</v>
      </c>
      <c r="D10" s="2" t="s">
        <v>3</v>
      </c>
      <c r="E10" s="2" t="s">
        <v>5</v>
      </c>
      <c r="F10" s="2" t="s">
        <v>1</v>
      </c>
      <c r="G10" s="2" t="s">
        <v>2</v>
      </c>
      <c r="H10" s="39"/>
      <c r="I10" s="39"/>
      <c r="J10" s="38" t="s">
        <v>34</v>
      </c>
      <c r="K10" s="39" t="s">
        <v>35</v>
      </c>
      <c r="L10" s="39" t="s">
        <v>0</v>
      </c>
      <c r="M10" s="39" t="s">
        <v>33</v>
      </c>
      <c r="N10" s="39" t="s">
        <v>36</v>
      </c>
      <c r="O10" s="39" t="s">
        <v>37</v>
      </c>
    </row>
    <row r="11" spans="1:15" ht="15.75">
      <c r="A11" s="39" t="s">
        <v>42</v>
      </c>
      <c r="C11" s="42">
        <v>200.59</v>
      </c>
      <c r="D11" s="42">
        <v>174.97</v>
      </c>
      <c r="E11" s="42">
        <v>0</v>
      </c>
      <c r="F11" s="43">
        <v>61.38</v>
      </c>
      <c r="G11" s="42">
        <f>O11</f>
        <v>31.842279500000004</v>
      </c>
      <c r="H11" s="39" t="s">
        <v>40</v>
      </c>
      <c r="J11" s="86">
        <v>75.900000000000006</v>
      </c>
      <c r="K11" s="40">
        <f>D11-J11</f>
        <v>99.07</v>
      </c>
      <c r="L11" s="40">
        <v>298.14999999999998</v>
      </c>
      <c r="M11" s="40">
        <f>K11*L11</f>
        <v>29537.720499999996</v>
      </c>
      <c r="N11" s="40">
        <f>F11*1000-M11</f>
        <v>31842.279500000004</v>
      </c>
      <c r="O11" s="43">
        <f>N11/1000</f>
        <v>31.842279500000004</v>
      </c>
    </row>
    <row r="12" spans="1:15" ht="15.75">
      <c r="D12" s="44">
        <f>D11/4.184</f>
        <v>41.818833652007648</v>
      </c>
      <c r="E12" s="44">
        <f>E11</f>
        <v>0</v>
      </c>
      <c r="F12" s="45">
        <f>F11/4.184*1000</f>
        <v>14670.172084130019</v>
      </c>
      <c r="G12" s="45">
        <f>G11/4.184*1000</f>
        <v>7610.4874521988531</v>
      </c>
      <c r="H12" s="39" t="s">
        <v>20</v>
      </c>
      <c r="J12" s="86"/>
    </row>
    <row r="13" spans="1:15" ht="15.75">
      <c r="D13" s="46" t="s">
        <v>2</v>
      </c>
      <c r="E13" s="46" t="s">
        <v>1</v>
      </c>
      <c r="F13" s="47" t="s">
        <v>3</v>
      </c>
      <c r="G13" s="47" t="s">
        <v>5</v>
      </c>
      <c r="H13" s="39"/>
      <c r="J13" s="86"/>
    </row>
    <row r="14" spans="1:15" ht="15.75">
      <c r="D14" s="48">
        <f>G12</f>
        <v>7610.4874521988531</v>
      </c>
      <c r="E14" s="48">
        <f>F12</f>
        <v>14670.172084130019</v>
      </c>
      <c r="F14" s="49">
        <f>D12</f>
        <v>41.818833652007648</v>
      </c>
      <c r="G14" s="49">
        <f>E12</f>
        <v>0</v>
      </c>
      <c r="H14" s="39" t="s">
        <v>20</v>
      </c>
      <c r="J14" s="86"/>
    </row>
    <row r="15" spans="1:15">
      <c r="D15" s="44"/>
      <c r="E15" s="44"/>
      <c r="F15" s="45"/>
      <c r="G15" s="45"/>
      <c r="J15" s="86"/>
    </row>
    <row r="16" spans="1:15" ht="15.75">
      <c r="D16" s="46" t="s">
        <v>2</v>
      </c>
      <c r="E16" s="46" t="s">
        <v>1</v>
      </c>
      <c r="F16" s="47" t="s">
        <v>3</v>
      </c>
      <c r="G16" s="47" t="s">
        <v>5</v>
      </c>
    </row>
    <row r="17" spans="1:15" ht="15.75">
      <c r="A17" s="39" t="s">
        <v>39</v>
      </c>
      <c r="D17" s="50"/>
      <c r="E17" s="50">
        <v>14130</v>
      </c>
      <c r="F17" s="51">
        <v>45.500999999999998</v>
      </c>
      <c r="G17" s="51">
        <v>0</v>
      </c>
      <c r="H17" s="39" t="s">
        <v>20</v>
      </c>
      <c r="J17" s="39" t="s">
        <v>100</v>
      </c>
    </row>
    <row r="19" spans="1:15" ht="15.75">
      <c r="C19" s="2" t="s">
        <v>4</v>
      </c>
      <c r="D19" s="2" t="s">
        <v>3</v>
      </c>
      <c r="E19" s="2" t="s">
        <v>5</v>
      </c>
      <c r="F19" s="2" t="s">
        <v>1</v>
      </c>
      <c r="G19" s="2" t="s">
        <v>2</v>
      </c>
      <c r="J19" s="38" t="s">
        <v>34</v>
      </c>
      <c r="K19" s="39" t="s">
        <v>35</v>
      </c>
      <c r="L19" s="39" t="s">
        <v>0</v>
      </c>
      <c r="M19" s="39" t="s">
        <v>33</v>
      </c>
      <c r="N19" s="39" t="s">
        <v>36</v>
      </c>
      <c r="O19" s="39" t="s">
        <v>37</v>
      </c>
    </row>
    <row r="20" spans="1:15" ht="15.75">
      <c r="C20" s="42">
        <v>200.59</v>
      </c>
      <c r="D20" s="43">
        <f>F17*4.184</f>
        <v>190.37618399999999</v>
      </c>
      <c r="E20" s="43">
        <v>0</v>
      </c>
      <c r="F20" s="43">
        <f>E17*4.184/1000</f>
        <v>59.119920000000008</v>
      </c>
      <c r="G20" s="43">
        <f>O20</f>
        <v>24.988845740400016</v>
      </c>
      <c r="H20" s="39" t="s">
        <v>40</v>
      </c>
      <c r="J20" s="40">
        <v>75.900000000000006</v>
      </c>
      <c r="K20" s="40">
        <f>D20-J20</f>
        <v>114.47618399999999</v>
      </c>
      <c r="L20" s="40">
        <v>298.14999999999998</v>
      </c>
      <c r="M20" s="40">
        <f>K20*L20</f>
        <v>34131.074259599991</v>
      </c>
      <c r="N20" s="40">
        <f>F20*1000-M20</f>
        <v>24988.845740400015</v>
      </c>
      <c r="O20" s="43">
        <f>N20/1000</f>
        <v>24.988845740400016</v>
      </c>
    </row>
    <row r="21" spans="1:15" ht="15.75">
      <c r="D21" s="44">
        <f>D20/4.184</f>
        <v>45.500999999999998</v>
      </c>
      <c r="E21" s="44">
        <f>E20</f>
        <v>0</v>
      </c>
      <c r="F21" s="45">
        <f>F20/4.184*1000</f>
        <v>14130</v>
      </c>
      <c r="G21" s="45">
        <f>G20/4.184*1000</f>
        <v>5972.4774714149171</v>
      </c>
      <c r="H21" s="39" t="s">
        <v>20</v>
      </c>
    </row>
    <row r="22" spans="1:15" ht="15.75">
      <c r="D22" s="46" t="s">
        <v>2</v>
      </c>
      <c r="E22" s="46" t="s">
        <v>1</v>
      </c>
      <c r="F22" s="47" t="s">
        <v>3</v>
      </c>
      <c r="G22" s="47" t="s">
        <v>5</v>
      </c>
      <c r="H22" s="39"/>
    </row>
    <row r="23" spans="1:15" ht="15.75">
      <c r="A23" s="39" t="s">
        <v>39</v>
      </c>
      <c r="D23" s="48">
        <f>G21</f>
        <v>5972.4774714149171</v>
      </c>
      <c r="E23" s="48">
        <f>F21</f>
        <v>14130</v>
      </c>
      <c r="F23" s="49">
        <f>D21</f>
        <v>45.500999999999998</v>
      </c>
      <c r="G23" s="49">
        <f>E21</f>
        <v>0</v>
      </c>
      <c r="H23" s="39" t="s">
        <v>20</v>
      </c>
      <c r="J23" s="39" t="s">
        <v>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22091-B22D-4ACA-938E-8542BDABE5B8}">
  <dimension ref="A2:Q35"/>
  <sheetViews>
    <sheetView zoomScaleNormal="100" workbookViewId="0"/>
  </sheetViews>
  <sheetFormatPr defaultRowHeight="15"/>
  <cols>
    <col min="1" max="1" width="18" style="40" bestFit="1" customWidth="1"/>
    <col min="2" max="2" width="7" style="40" bestFit="1" customWidth="1"/>
    <col min="3" max="3" width="9.7109375" style="40" bestFit="1" customWidth="1"/>
    <col min="4" max="7" width="12.140625" style="40" bestFit="1" customWidth="1"/>
    <col min="8" max="8" width="4.42578125" style="40" bestFit="1" customWidth="1"/>
    <col min="9" max="9" width="4.42578125" style="40" customWidth="1"/>
    <col min="10" max="10" width="8.7109375" style="40" bestFit="1" customWidth="1"/>
    <col min="11" max="11" width="13.42578125" style="40" customWidth="1"/>
    <col min="12" max="12" width="14.42578125" style="40" bestFit="1" customWidth="1"/>
    <col min="13" max="15" width="9.28515625" style="40" bestFit="1" customWidth="1"/>
    <col min="16" max="16384" width="9.140625" style="40"/>
  </cols>
  <sheetData>
    <row r="2" spans="1:17" ht="15.75">
      <c r="A2" s="39"/>
      <c r="K2" s="88" t="s">
        <v>110</v>
      </c>
      <c r="L2" s="87"/>
      <c r="M2" s="87"/>
      <c r="N2" s="87"/>
    </row>
    <row r="3" spans="1:17" ht="15.75">
      <c r="A3" s="41" t="s">
        <v>45</v>
      </c>
      <c r="B3" s="2"/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H3" s="39"/>
      <c r="I3" s="39"/>
      <c r="J3" s="39" t="s">
        <v>48</v>
      </c>
      <c r="K3" s="88" t="s">
        <v>34</v>
      </c>
      <c r="L3" s="39" t="s">
        <v>109</v>
      </c>
      <c r="M3" s="39" t="s">
        <v>35</v>
      </c>
      <c r="N3" s="39" t="s">
        <v>0</v>
      </c>
      <c r="O3" s="39" t="s">
        <v>33</v>
      </c>
      <c r="P3" s="39" t="s">
        <v>36</v>
      </c>
      <c r="Q3" s="39" t="s">
        <v>37</v>
      </c>
    </row>
    <row r="4" spans="1:17" ht="15.75">
      <c r="A4" s="39" t="s">
        <v>46</v>
      </c>
      <c r="C4" s="86">
        <v>200.59</v>
      </c>
      <c r="D4" s="42">
        <v>174.97</v>
      </c>
      <c r="E4" s="86">
        <v>0</v>
      </c>
      <c r="F4" s="43">
        <v>61.38</v>
      </c>
      <c r="G4" s="85">
        <f>Q4</f>
        <v>31.880442700000003</v>
      </c>
      <c r="H4" s="54" t="s">
        <v>47</v>
      </c>
      <c r="I4" s="54"/>
      <c r="K4" s="87">
        <v>76.028000000000006</v>
      </c>
      <c r="L4" s="40">
        <f>K4</f>
        <v>76.028000000000006</v>
      </c>
      <c r="M4" s="40">
        <f>D4-L4</f>
        <v>98.941999999999993</v>
      </c>
      <c r="N4" s="40">
        <v>298.14999999999998</v>
      </c>
      <c r="O4" s="40">
        <f>M4*N4</f>
        <v>29499.557299999997</v>
      </c>
      <c r="P4" s="40">
        <f>F4*1000-O4</f>
        <v>31880.442700000003</v>
      </c>
      <c r="Q4" s="85">
        <f>P4/1000</f>
        <v>31.880442700000003</v>
      </c>
    </row>
    <row r="5" spans="1:17" ht="15.75">
      <c r="D5" s="44">
        <f>D4/4.184</f>
        <v>41.818833652007648</v>
      </c>
      <c r="E5" s="44">
        <f>E4</f>
        <v>0</v>
      </c>
      <c r="F5" s="45">
        <f>F4/4.184*1000</f>
        <v>14670.172084130019</v>
      </c>
      <c r="G5" s="45">
        <f>G4/4.184*1000</f>
        <v>7619.6086759082218</v>
      </c>
      <c r="H5" s="39" t="s">
        <v>20</v>
      </c>
      <c r="I5" s="39"/>
    </row>
    <row r="6" spans="1:17" ht="15.75">
      <c r="D6" s="46" t="s">
        <v>2</v>
      </c>
      <c r="E6" s="46" t="s">
        <v>1</v>
      </c>
      <c r="F6" s="47" t="s">
        <v>3</v>
      </c>
      <c r="G6" s="47" t="s">
        <v>5</v>
      </c>
      <c r="H6" s="39"/>
      <c r="I6" s="39"/>
    </row>
    <row r="7" spans="1:17" ht="15.75">
      <c r="D7" s="48">
        <f>G5</f>
        <v>7619.6086759082218</v>
      </c>
      <c r="E7" s="48">
        <f>F5</f>
        <v>14670.172084130019</v>
      </c>
      <c r="F7" s="49">
        <f>D5</f>
        <v>41.818833652007648</v>
      </c>
      <c r="G7" s="49">
        <f>E5</f>
        <v>0</v>
      </c>
      <c r="H7" s="39" t="s">
        <v>20</v>
      </c>
      <c r="I7" s="39"/>
    </row>
    <row r="8" spans="1:17" ht="15.75">
      <c r="A8" s="53" t="s">
        <v>111</v>
      </c>
      <c r="H8" s="39"/>
      <c r="I8" s="39"/>
    </row>
    <row r="9" spans="1:17" ht="15.75">
      <c r="A9" s="53" t="s">
        <v>96</v>
      </c>
      <c r="H9" s="39"/>
      <c r="I9" s="39"/>
      <c r="K9" s="88" t="s">
        <v>34</v>
      </c>
    </row>
    <row r="10" spans="1:17" ht="15.75">
      <c r="A10" s="53" t="s">
        <v>97</v>
      </c>
      <c r="H10" s="39"/>
      <c r="I10" s="39"/>
      <c r="J10" s="39" t="s">
        <v>49</v>
      </c>
      <c r="K10" s="87">
        <v>111.54</v>
      </c>
      <c r="L10" s="87" t="s">
        <v>108</v>
      </c>
    </row>
    <row r="11" spans="1:17" ht="15.75">
      <c r="A11" s="53" t="s">
        <v>98</v>
      </c>
      <c r="H11" s="39"/>
      <c r="I11" s="39"/>
    </row>
    <row r="12" spans="1:17" ht="15.75">
      <c r="H12" s="39"/>
      <c r="I12" s="39"/>
    </row>
    <row r="13" spans="1:17" ht="15.75">
      <c r="A13" s="39" t="s">
        <v>50</v>
      </c>
      <c r="C13" s="2" t="s">
        <v>4</v>
      </c>
      <c r="D13" s="2" t="s">
        <v>3</v>
      </c>
      <c r="E13" s="2" t="s">
        <v>5</v>
      </c>
      <c r="F13" s="2" t="s">
        <v>1</v>
      </c>
      <c r="G13" s="2" t="s">
        <v>2</v>
      </c>
      <c r="H13" s="39"/>
      <c r="I13" s="39"/>
      <c r="J13" s="39" t="s">
        <v>51</v>
      </c>
      <c r="K13" s="88" t="s">
        <v>34</v>
      </c>
      <c r="L13" s="39" t="s">
        <v>104</v>
      </c>
      <c r="M13" s="39" t="s">
        <v>35</v>
      </c>
      <c r="N13" s="39" t="s">
        <v>0</v>
      </c>
      <c r="O13" s="39" t="s">
        <v>33</v>
      </c>
      <c r="P13" s="39" t="s">
        <v>36</v>
      </c>
      <c r="Q13" s="39" t="s">
        <v>37</v>
      </c>
    </row>
    <row r="14" spans="1:17">
      <c r="C14" s="86">
        <v>143.321</v>
      </c>
      <c r="D14" s="42">
        <v>246.06100000000001</v>
      </c>
      <c r="E14" s="86">
        <v>0</v>
      </c>
      <c r="F14" s="43">
        <v>88.989000000000004</v>
      </c>
      <c r="G14" s="85">
        <f>Q14</f>
        <v>61.567846349999996</v>
      </c>
      <c r="K14" s="87">
        <v>42.55</v>
      </c>
      <c r="L14" s="40">
        <f>K10+K14</f>
        <v>154.09</v>
      </c>
      <c r="M14" s="40">
        <f>D14-L14</f>
        <v>91.971000000000004</v>
      </c>
      <c r="N14" s="40">
        <v>298.14999999999998</v>
      </c>
      <c r="O14" s="40">
        <f>M14*N14</f>
        <v>27421.15365</v>
      </c>
      <c r="P14" s="40">
        <f>F14*1000-O14</f>
        <v>61567.84635</v>
      </c>
      <c r="Q14" s="85">
        <f>P14/1000</f>
        <v>61.567846349999996</v>
      </c>
    </row>
    <row r="15" spans="1:17">
      <c r="D15" s="44">
        <f>D14/4.184</f>
        <v>58.809990439770552</v>
      </c>
      <c r="E15" s="44">
        <f>E14</f>
        <v>0</v>
      </c>
      <c r="F15" s="45">
        <f>F14/4.184*1000</f>
        <v>21268.881453154874</v>
      </c>
      <c r="G15" s="45">
        <f>G14/4.184*1000</f>
        <v>14715.068439292543</v>
      </c>
    </row>
    <row r="16" spans="1:17" ht="15.75">
      <c r="D16" s="46" t="s">
        <v>2</v>
      </c>
      <c r="E16" s="46" t="s">
        <v>1</v>
      </c>
      <c r="F16" s="47" t="s">
        <v>3</v>
      </c>
      <c r="G16" s="47" t="s">
        <v>5</v>
      </c>
    </row>
    <row r="17" spans="1:17">
      <c r="D17" s="48">
        <f>G15</f>
        <v>14715.068439292543</v>
      </c>
      <c r="E17" s="48">
        <f>F15</f>
        <v>21268.881453154874</v>
      </c>
      <c r="F17" s="49">
        <f>D15</f>
        <v>58.809990439770552</v>
      </c>
      <c r="G17" s="49">
        <f>E15</f>
        <v>0</v>
      </c>
    </row>
    <row r="18" spans="1:17" ht="15.75">
      <c r="J18" s="39"/>
    </row>
    <row r="19" spans="1:17" ht="15.75">
      <c r="A19" s="39" t="s">
        <v>52</v>
      </c>
      <c r="C19" s="2" t="s">
        <v>4</v>
      </c>
      <c r="D19" s="2" t="s">
        <v>3</v>
      </c>
      <c r="E19" s="2" t="s">
        <v>5</v>
      </c>
      <c r="F19" s="2" t="s">
        <v>1</v>
      </c>
      <c r="G19" s="2" t="s">
        <v>2</v>
      </c>
      <c r="J19" s="39" t="s">
        <v>53</v>
      </c>
      <c r="K19" s="88" t="s">
        <v>34</v>
      </c>
      <c r="L19" s="39" t="s">
        <v>105</v>
      </c>
      <c r="M19" s="39" t="s">
        <v>35</v>
      </c>
      <c r="N19" s="39" t="s">
        <v>0</v>
      </c>
      <c r="O19" s="39" t="s">
        <v>33</v>
      </c>
      <c r="P19" s="39" t="s">
        <v>36</v>
      </c>
      <c r="Q19" s="39" t="s">
        <v>37</v>
      </c>
    </row>
    <row r="20" spans="1:17">
      <c r="C20" s="86">
        <v>125.84399999999999</v>
      </c>
      <c r="D20" s="42">
        <v>295.39</v>
      </c>
      <c r="E20" s="86">
        <v>0</v>
      </c>
      <c r="F20" s="43">
        <v>-264.11900000000003</v>
      </c>
      <c r="G20" s="85">
        <f>Q20</f>
        <v>-276.13444500000003</v>
      </c>
      <c r="K20" s="87">
        <v>32.01</v>
      </c>
      <c r="L20" s="40">
        <f>2*K10+K20</f>
        <v>255.09</v>
      </c>
      <c r="M20" s="40">
        <f>D20-L20</f>
        <v>40.299999999999983</v>
      </c>
      <c r="N20" s="40">
        <v>298.14999999999998</v>
      </c>
      <c r="O20" s="40">
        <f>M20*N20</f>
        <v>12015.444999999994</v>
      </c>
      <c r="P20" s="40">
        <f>F20*1000-O20</f>
        <v>-276134.44500000001</v>
      </c>
      <c r="Q20" s="85">
        <f>P20/1000</f>
        <v>-276.13444500000003</v>
      </c>
    </row>
    <row r="21" spans="1:17">
      <c r="D21" s="44">
        <f>D20/4.184</f>
        <v>70.599904397705544</v>
      </c>
      <c r="E21" s="44">
        <f>E20</f>
        <v>0</v>
      </c>
      <c r="F21" s="45">
        <f>F20/4.184*1000</f>
        <v>-63125.956022944556</v>
      </c>
      <c r="G21" s="45">
        <f>G20/4.184*1000</f>
        <v>-65997.716300191212</v>
      </c>
    </row>
    <row r="22" spans="1:17" ht="15.75">
      <c r="D22" s="46" t="s">
        <v>2</v>
      </c>
      <c r="E22" s="46" t="s">
        <v>1</v>
      </c>
      <c r="F22" s="47" t="s">
        <v>3</v>
      </c>
      <c r="G22" s="47" t="s">
        <v>5</v>
      </c>
    </row>
    <row r="23" spans="1:17">
      <c r="D23" s="48">
        <f>G21</f>
        <v>-65997.716300191212</v>
      </c>
      <c r="E23" s="48">
        <f>F21</f>
        <v>-63125.956022944556</v>
      </c>
      <c r="F23" s="49">
        <f>D21</f>
        <v>70.599904397705544</v>
      </c>
      <c r="G23" s="49">
        <f>E21</f>
        <v>0</v>
      </c>
    </row>
    <row r="24" spans="1:17" ht="15.75">
      <c r="J24" s="39"/>
    </row>
    <row r="25" spans="1:17" ht="15.75">
      <c r="A25" s="39" t="s">
        <v>54</v>
      </c>
      <c r="C25" s="2" t="s">
        <v>4</v>
      </c>
      <c r="D25" s="2" t="s">
        <v>3</v>
      </c>
      <c r="E25" s="2" t="s">
        <v>5</v>
      </c>
      <c r="F25" s="2" t="s">
        <v>1</v>
      </c>
      <c r="G25" s="2" t="s">
        <v>2</v>
      </c>
      <c r="J25" s="39" t="s">
        <v>55</v>
      </c>
      <c r="K25" s="88" t="s">
        <v>34</v>
      </c>
      <c r="L25" s="39" t="s">
        <v>106</v>
      </c>
      <c r="M25" s="39" t="s">
        <v>35</v>
      </c>
      <c r="N25" s="39" t="s">
        <v>0</v>
      </c>
      <c r="O25" s="39" t="s">
        <v>33</v>
      </c>
      <c r="P25" s="39" t="s">
        <v>36</v>
      </c>
      <c r="Q25" s="39" t="s">
        <v>37</v>
      </c>
    </row>
    <row r="26" spans="1:17">
      <c r="C26" s="86">
        <v>228.10900000000001</v>
      </c>
      <c r="D26" s="42">
        <v>339.096</v>
      </c>
      <c r="E26" s="86">
        <v>0</v>
      </c>
      <c r="F26" s="43">
        <v>-313.10500000000002</v>
      </c>
      <c r="G26" s="85">
        <f>Q26</f>
        <v>-300.86773139999997</v>
      </c>
      <c r="K26" s="87">
        <v>45.52</v>
      </c>
      <c r="L26" s="40">
        <f>3*K10+K26</f>
        <v>380.14</v>
      </c>
      <c r="M26" s="40">
        <f>D26-L26</f>
        <v>-41.043999999999983</v>
      </c>
      <c r="N26" s="40">
        <v>298.14999999999998</v>
      </c>
      <c r="O26" s="40">
        <f>M26*N26</f>
        <v>-12237.268599999994</v>
      </c>
      <c r="P26" s="40">
        <f>F26*1000-O26</f>
        <v>-300867.73139999999</v>
      </c>
      <c r="Q26" s="85">
        <f>P26/1000</f>
        <v>-300.86773139999997</v>
      </c>
    </row>
    <row r="27" spans="1:17">
      <c r="D27" s="44">
        <f>D26/4.184</f>
        <v>81.045889101338432</v>
      </c>
      <c r="E27" s="44">
        <f>E26</f>
        <v>0</v>
      </c>
      <c r="F27" s="45">
        <f>F26/4.184*1000</f>
        <v>-74833.891013384316</v>
      </c>
      <c r="G27" s="45">
        <f>G26/4.184*1000</f>
        <v>-71909.11362332695</v>
      </c>
    </row>
    <row r="28" spans="1:17" ht="15.75">
      <c r="D28" s="46" t="s">
        <v>2</v>
      </c>
      <c r="E28" s="46" t="s">
        <v>1</v>
      </c>
      <c r="F28" s="47" t="s">
        <v>3</v>
      </c>
      <c r="G28" s="47" t="s">
        <v>5</v>
      </c>
    </row>
    <row r="29" spans="1:17">
      <c r="D29" s="48">
        <f>G27</f>
        <v>-71909.11362332695</v>
      </c>
      <c r="E29" s="48">
        <f>F27</f>
        <v>-74833.891013384316</v>
      </c>
      <c r="F29" s="49">
        <f>D27</f>
        <v>81.045889101338432</v>
      </c>
      <c r="G29" s="49">
        <f>E27</f>
        <v>0</v>
      </c>
    </row>
    <row r="30" spans="1:17" ht="15.75">
      <c r="J30" s="39"/>
    </row>
    <row r="31" spans="1:17" ht="15.75">
      <c r="A31" s="39" t="s">
        <v>56</v>
      </c>
      <c r="C31" s="2" t="s">
        <v>4</v>
      </c>
      <c r="D31" s="2" t="s">
        <v>3</v>
      </c>
      <c r="E31" s="2" t="s">
        <v>5</v>
      </c>
      <c r="F31" s="2" t="s">
        <v>1</v>
      </c>
      <c r="G31" s="2" t="s">
        <v>2</v>
      </c>
      <c r="J31" s="39" t="s">
        <v>99</v>
      </c>
      <c r="K31" s="88" t="s">
        <v>34</v>
      </c>
      <c r="L31" s="39" t="s">
        <v>107</v>
      </c>
      <c r="M31" s="39" t="s">
        <v>35</v>
      </c>
      <c r="N31" s="39" t="s">
        <v>0</v>
      </c>
      <c r="O31" s="39" t="s">
        <v>33</v>
      </c>
      <c r="P31" s="39" t="s">
        <v>36</v>
      </c>
      <c r="Q31" s="39" t="s">
        <v>37</v>
      </c>
    </row>
    <row r="32" spans="1:17">
      <c r="C32" s="86">
        <v>136.286</v>
      </c>
      <c r="D32" s="42">
        <v>277.10199999999998</v>
      </c>
      <c r="E32" s="86">
        <v>0</v>
      </c>
      <c r="F32" s="43">
        <v>-267.28199999999998</v>
      </c>
      <c r="G32" s="85">
        <f>Q32</f>
        <v>-270.97667479999996</v>
      </c>
      <c r="K32" s="87">
        <v>41.63</v>
      </c>
      <c r="L32" s="40">
        <f>2*K10+K32</f>
        <v>264.71000000000004</v>
      </c>
      <c r="M32" s="40">
        <f>D32-L32</f>
        <v>12.391999999999939</v>
      </c>
      <c r="N32" s="40">
        <v>298.14999999999998</v>
      </c>
      <c r="O32" s="40">
        <f>M32*N32</f>
        <v>3694.6747999999816</v>
      </c>
      <c r="P32" s="40">
        <f>F32*1000-O32</f>
        <v>-270976.67479999998</v>
      </c>
      <c r="Q32" s="85">
        <f>P32/1000</f>
        <v>-270.97667479999996</v>
      </c>
    </row>
    <row r="33" spans="4:7">
      <c r="D33" s="44">
        <f>D32/4.184</f>
        <v>66.228967495219877</v>
      </c>
      <c r="E33" s="44">
        <f>E32</f>
        <v>0</v>
      </c>
      <c r="F33" s="45">
        <f>F32/4.184*1000</f>
        <v>-63881.931166347982</v>
      </c>
      <c r="G33" s="45">
        <f>G32/4.184*1000</f>
        <v>-64764.979636711272</v>
      </c>
    </row>
    <row r="34" spans="4:7" ht="15.75">
      <c r="D34" s="46" t="s">
        <v>2</v>
      </c>
      <c r="E34" s="46" t="s">
        <v>1</v>
      </c>
      <c r="F34" s="47" t="s">
        <v>3</v>
      </c>
      <c r="G34" s="47" t="s">
        <v>5</v>
      </c>
    </row>
    <row r="35" spans="4:7">
      <c r="D35" s="48">
        <f>G33</f>
        <v>-64764.979636711272</v>
      </c>
      <c r="E35" s="48">
        <f>F33</f>
        <v>-63881.931166347982</v>
      </c>
      <c r="F35" s="49">
        <f>D33</f>
        <v>66.228967495219877</v>
      </c>
      <c r="G35" s="49">
        <f>E33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5F7CE-A81C-48DE-A48D-665E2BE4A185}">
  <dimension ref="A1:R114"/>
  <sheetViews>
    <sheetView zoomScaleNormal="100" workbookViewId="0"/>
  </sheetViews>
  <sheetFormatPr defaultRowHeight="15"/>
  <cols>
    <col min="5" max="5" width="12.7109375" style="56" customWidth="1"/>
    <col min="11" max="13" width="9.140625" style="55"/>
    <col min="14" max="14" width="22.42578125" style="55" bestFit="1" customWidth="1"/>
    <col min="15" max="18" width="9.140625" style="55"/>
  </cols>
  <sheetData>
    <row r="1" spans="1:18">
      <c r="A1" s="17" t="s">
        <v>95</v>
      </c>
      <c r="B1" s="83"/>
      <c r="C1" s="83"/>
      <c r="D1" s="83"/>
      <c r="E1" s="82"/>
      <c r="K1" s="84" t="s">
        <v>94</v>
      </c>
    </row>
    <row r="2" spans="1:18">
      <c r="A2" t="s">
        <v>93</v>
      </c>
      <c r="B2" s="83"/>
      <c r="C2" s="83"/>
      <c r="D2" s="83"/>
      <c r="E2" s="82"/>
    </row>
    <row r="3" spans="1:18">
      <c r="B3" s="83"/>
      <c r="C3" s="83"/>
      <c r="D3" s="83"/>
      <c r="E3" s="82"/>
    </row>
    <row r="4" spans="1:18">
      <c r="A4" s="81" t="s">
        <v>92</v>
      </c>
    </row>
    <row r="6" spans="1:18">
      <c r="A6" s="78" t="s">
        <v>91</v>
      </c>
      <c r="D6" s="80" t="s">
        <v>90</v>
      </c>
      <c r="E6" s="79" t="s">
        <v>80</v>
      </c>
      <c r="K6" s="76"/>
    </row>
    <row r="7" spans="1:18">
      <c r="A7" s="78" t="s">
        <v>89</v>
      </c>
      <c r="K7" s="76" t="s">
        <v>78</v>
      </c>
    </row>
    <row r="8" spans="1:18">
      <c r="A8" s="77" t="s">
        <v>77</v>
      </c>
      <c r="K8" s="76" t="s">
        <v>76</v>
      </c>
    </row>
    <row r="9" spans="1:18">
      <c r="C9" s="60"/>
    </row>
    <row r="10" spans="1:18">
      <c r="A10" s="60"/>
      <c r="B10" s="75" t="s">
        <v>75</v>
      </c>
      <c r="C10" s="73" t="s">
        <v>74</v>
      </c>
      <c r="D10" s="72" t="s">
        <v>75</v>
      </c>
      <c r="E10" s="74" t="s">
        <v>74</v>
      </c>
      <c r="F10" s="73"/>
      <c r="G10" s="72"/>
      <c r="H10" s="60"/>
      <c r="K10" s="55" t="str">
        <f>A7</f>
        <v>Silver Chloride (gas)</v>
      </c>
      <c r="L10" s="55" t="str">
        <f>A6</f>
        <v>AgCl(g)</v>
      </c>
      <c r="M10" s="55" t="str">
        <f>CONCATENATE(D6,"(g)")</f>
        <v>Ag1Cl1(g)</v>
      </c>
      <c r="N10" s="55" t="s">
        <v>73</v>
      </c>
      <c r="O10" s="55" t="str">
        <f>A8</f>
        <v>-</v>
      </c>
    </row>
    <row r="11" spans="1:18">
      <c r="A11" s="70" t="s">
        <v>72</v>
      </c>
      <c r="B11" s="71" t="s">
        <v>71</v>
      </c>
      <c r="C11" s="70" t="s">
        <v>70</v>
      </c>
      <c r="D11" s="69" t="s">
        <v>69</v>
      </c>
      <c r="E11" s="68" t="s">
        <v>68</v>
      </c>
      <c r="F11" s="67" t="s">
        <v>67</v>
      </c>
      <c r="G11" s="66"/>
      <c r="H11" s="65"/>
      <c r="K11" s="63" t="s">
        <v>66</v>
      </c>
      <c r="L11" s="63" t="s">
        <v>65</v>
      </c>
      <c r="M11" s="63" t="s">
        <v>64</v>
      </c>
      <c r="N11" s="64" t="s">
        <v>63</v>
      </c>
      <c r="O11" s="63" t="s">
        <v>62</v>
      </c>
      <c r="P11" s="63" t="s">
        <v>61</v>
      </c>
      <c r="Q11" s="63" t="s">
        <v>60</v>
      </c>
      <c r="R11" s="63" t="s">
        <v>59</v>
      </c>
    </row>
    <row r="12" spans="1:18">
      <c r="A12" s="60">
        <v>298</v>
      </c>
      <c r="B12" s="60">
        <v>35.799999999999997</v>
      </c>
      <c r="C12" s="60">
        <v>88989</v>
      </c>
      <c r="D12" s="60">
        <v>246.06100000000001</v>
      </c>
      <c r="E12" s="61">
        <v>15626</v>
      </c>
      <c r="F12" s="62">
        <v>-2.738</v>
      </c>
      <c r="G12" s="60"/>
      <c r="H12" t="s">
        <v>58</v>
      </c>
      <c r="K12" s="59">
        <f t="shared" ref="K12:K30" si="0">A12</f>
        <v>298</v>
      </c>
      <c r="L12" s="58">
        <f t="shared" ref="L12:L30" si="1">B12</f>
        <v>35.799999999999997</v>
      </c>
      <c r="M12" s="58">
        <f t="shared" ref="M12:M30" si="2">D12</f>
        <v>246.06100000000001</v>
      </c>
      <c r="N12" s="57" t="s">
        <v>57</v>
      </c>
      <c r="O12" s="57" t="s">
        <v>57</v>
      </c>
      <c r="P12" s="57" t="s">
        <v>57</v>
      </c>
      <c r="Q12" s="57" t="str">
        <f t="shared" ref="Q12:Q30" si="3">IF(ISNUMBER(G12),G12*4.184,"no data")</f>
        <v>no data</v>
      </c>
      <c r="R12" s="57" t="str">
        <f t="shared" ref="R12:R30" si="4">IF(ISNUMBER(H12),H12*4.184,"no data")</f>
        <v>no data</v>
      </c>
    </row>
    <row r="13" spans="1:18">
      <c r="A13" s="60">
        <v>300</v>
      </c>
      <c r="B13" s="60">
        <v>35.82</v>
      </c>
      <c r="C13" s="60">
        <v>89055</v>
      </c>
      <c r="D13" s="60">
        <v>246.28299999999999</v>
      </c>
      <c r="E13" s="61">
        <v>15170</v>
      </c>
      <c r="F13" s="60">
        <v>-2.641</v>
      </c>
      <c r="G13" s="60"/>
      <c r="H13" s="60"/>
      <c r="K13" s="59">
        <f t="shared" si="0"/>
        <v>300</v>
      </c>
      <c r="L13" s="58">
        <f t="shared" si="1"/>
        <v>35.82</v>
      </c>
      <c r="M13" s="58">
        <f t="shared" si="2"/>
        <v>246.28299999999999</v>
      </c>
      <c r="N13" s="57" t="s">
        <v>57</v>
      </c>
      <c r="O13" s="57" t="s">
        <v>57</v>
      </c>
      <c r="P13" s="57" t="s">
        <v>57</v>
      </c>
      <c r="Q13" s="57" t="str">
        <f t="shared" si="3"/>
        <v>no data</v>
      </c>
      <c r="R13" s="57" t="str">
        <f t="shared" si="4"/>
        <v>no data</v>
      </c>
    </row>
    <row r="14" spans="1:18">
      <c r="A14" s="60">
        <v>400</v>
      </c>
      <c r="B14" s="60">
        <v>36.520000000000003</v>
      </c>
      <c r="C14" s="60">
        <v>92677</v>
      </c>
      <c r="D14" s="60">
        <v>256.69799999999998</v>
      </c>
      <c r="E14" s="61">
        <v>-10001</v>
      </c>
      <c r="F14" s="60">
        <v>1.306</v>
      </c>
      <c r="G14" s="60"/>
      <c r="H14" s="60"/>
      <c r="K14" s="59">
        <f t="shared" si="0"/>
        <v>400</v>
      </c>
      <c r="L14" s="58">
        <f t="shared" si="1"/>
        <v>36.520000000000003</v>
      </c>
      <c r="M14" s="58">
        <f t="shared" si="2"/>
        <v>256.69799999999998</v>
      </c>
      <c r="N14" s="57" t="s">
        <v>57</v>
      </c>
      <c r="O14" s="57" t="s">
        <v>57</v>
      </c>
      <c r="P14" s="57" t="s">
        <v>57</v>
      </c>
      <c r="Q14" s="57" t="str">
        <f t="shared" si="3"/>
        <v>no data</v>
      </c>
      <c r="R14" s="57" t="str">
        <f t="shared" si="4"/>
        <v>no data</v>
      </c>
    </row>
    <row r="15" spans="1:18">
      <c r="A15" s="60">
        <v>500</v>
      </c>
      <c r="B15" s="60">
        <v>36.840000000000003</v>
      </c>
      <c r="C15" s="60">
        <v>96347</v>
      </c>
      <c r="D15" s="60">
        <v>264.88400000000001</v>
      </c>
      <c r="E15" s="61">
        <v>-36095</v>
      </c>
      <c r="F15" s="60">
        <v>3.7709999999999999</v>
      </c>
      <c r="G15" s="60"/>
      <c r="H15" s="60"/>
      <c r="K15" s="59">
        <f t="shared" si="0"/>
        <v>500</v>
      </c>
      <c r="L15" s="58">
        <f t="shared" si="1"/>
        <v>36.840000000000003</v>
      </c>
      <c r="M15" s="58">
        <f t="shared" si="2"/>
        <v>264.88400000000001</v>
      </c>
      <c r="N15" s="57" t="s">
        <v>57</v>
      </c>
      <c r="O15" s="57" t="s">
        <v>57</v>
      </c>
      <c r="P15" s="57" t="s">
        <v>57</v>
      </c>
      <c r="Q15" s="57" t="str">
        <f t="shared" si="3"/>
        <v>no data</v>
      </c>
      <c r="R15" s="57" t="str">
        <f t="shared" si="4"/>
        <v>no data</v>
      </c>
    </row>
    <row r="16" spans="1:18">
      <c r="A16" s="60">
        <v>600</v>
      </c>
      <c r="B16" s="60">
        <v>37.01</v>
      </c>
      <c r="C16" s="60">
        <v>100040</v>
      </c>
      <c r="D16" s="60">
        <v>271.61700000000002</v>
      </c>
      <c r="E16" s="61">
        <v>-62930</v>
      </c>
      <c r="F16" s="60">
        <v>5.4779999999999998</v>
      </c>
      <c r="G16" s="60"/>
      <c r="H16" s="60"/>
      <c r="K16" s="59">
        <f t="shared" si="0"/>
        <v>600</v>
      </c>
      <c r="L16" s="58">
        <f t="shared" si="1"/>
        <v>37.01</v>
      </c>
      <c r="M16" s="58">
        <f t="shared" si="2"/>
        <v>271.61700000000002</v>
      </c>
      <c r="N16" s="57" t="s">
        <v>57</v>
      </c>
      <c r="O16" s="57" t="s">
        <v>57</v>
      </c>
      <c r="P16" s="57" t="s">
        <v>57</v>
      </c>
      <c r="Q16" s="57" t="str">
        <f t="shared" si="3"/>
        <v>no data</v>
      </c>
      <c r="R16" s="57" t="str">
        <f t="shared" si="4"/>
        <v>no data</v>
      </c>
    </row>
    <row r="17" spans="1:18">
      <c r="A17" s="60">
        <v>700</v>
      </c>
      <c r="B17" s="60">
        <v>37.11</v>
      </c>
      <c r="C17" s="60">
        <v>103746</v>
      </c>
      <c r="D17" s="60">
        <v>277.33100000000002</v>
      </c>
      <c r="E17" s="61">
        <v>-90384</v>
      </c>
      <c r="F17" s="60">
        <v>6.7439999999999998</v>
      </c>
      <c r="G17" s="60"/>
      <c r="H17" s="60"/>
      <c r="K17" s="59">
        <f t="shared" si="0"/>
        <v>700</v>
      </c>
      <c r="L17" s="58">
        <f t="shared" si="1"/>
        <v>37.11</v>
      </c>
      <c r="M17" s="58">
        <f t="shared" si="2"/>
        <v>277.33100000000002</v>
      </c>
      <c r="N17" s="57" t="s">
        <v>57</v>
      </c>
      <c r="O17" s="57" t="s">
        <v>57</v>
      </c>
      <c r="P17" s="57" t="s">
        <v>57</v>
      </c>
      <c r="Q17" s="57" t="str">
        <f t="shared" si="3"/>
        <v>no data</v>
      </c>
      <c r="R17" s="57" t="str">
        <f t="shared" si="4"/>
        <v>no data</v>
      </c>
    </row>
    <row r="18" spans="1:18">
      <c r="A18" s="60">
        <v>800</v>
      </c>
      <c r="B18" s="60">
        <v>37.18</v>
      </c>
      <c r="C18" s="60">
        <v>107461</v>
      </c>
      <c r="D18" s="60">
        <v>282.291</v>
      </c>
      <c r="E18" s="61">
        <v>-118371</v>
      </c>
      <c r="F18" s="60">
        <v>7.7290000000000001</v>
      </c>
      <c r="G18" s="60"/>
      <c r="H18" s="60"/>
      <c r="K18" s="59">
        <f t="shared" si="0"/>
        <v>800</v>
      </c>
      <c r="L18" s="58">
        <f t="shared" si="1"/>
        <v>37.18</v>
      </c>
      <c r="M18" s="58">
        <f t="shared" si="2"/>
        <v>282.291</v>
      </c>
      <c r="N18" s="57" t="s">
        <v>57</v>
      </c>
      <c r="O18" s="57" t="s">
        <v>57</v>
      </c>
      <c r="P18" s="57" t="s">
        <v>57</v>
      </c>
      <c r="Q18" s="57" t="str">
        <f t="shared" si="3"/>
        <v>no data</v>
      </c>
      <c r="R18" s="57" t="str">
        <f t="shared" si="4"/>
        <v>no data</v>
      </c>
    </row>
    <row r="19" spans="1:18">
      <c r="A19" s="60">
        <v>900</v>
      </c>
      <c r="B19" s="60">
        <v>37.229999999999997</v>
      </c>
      <c r="C19" s="60">
        <v>111182</v>
      </c>
      <c r="D19" s="60">
        <v>286.67399999999998</v>
      </c>
      <c r="E19" s="61">
        <v>-146823</v>
      </c>
      <c r="F19" s="60">
        <v>8.5210000000000008</v>
      </c>
      <c r="G19" s="60"/>
      <c r="H19" s="60"/>
      <c r="K19" s="59">
        <f t="shared" si="0"/>
        <v>900</v>
      </c>
      <c r="L19" s="58">
        <f t="shared" si="1"/>
        <v>37.229999999999997</v>
      </c>
      <c r="M19" s="58">
        <f t="shared" si="2"/>
        <v>286.67399999999998</v>
      </c>
      <c r="N19" s="57" t="s">
        <v>57</v>
      </c>
      <c r="O19" s="57" t="s">
        <v>57</v>
      </c>
      <c r="P19" s="57" t="s">
        <v>57</v>
      </c>
      <c r="Q19" s="57" t="str">
        <f t="shared" si="3"/>
        <v>no data</v>
      </c>
      <c r="R19" s="57" t="str">
        <f t="shared" si="4"/>
        <v>no data</v>
      </c>
    </row>
    <row r="20" spans="1:18">
      <c r="A20" s="60">
        <v>1000</v>
      </c>
      <c r="B20" s="60">
        <v>37.26</v>
      </c>
      <c r="C20" s="60">
        <v>114907</v>
      </c>
      <c r="D20" s="60">
        <v>290.59800000000001</v>
      </c>
      <c r="E20" s="61">
        <v>-175690</v>
      </c>
      <c r="F20" s="60">
        <v>9.1769999999999996</v>
      </c>
      <c r="G20" s="60"/>
      <c r="H20" s="60"/>
      <c r="K20" s="59">
        <f t="shared" si="0"/>
        <v>1000</v>
      </c>
      <c r="L20" s="58">
        <f t="shared" si="1"/>
        <v>37.26</v>
      </c>
      <c r="M20" s="58">
        <f t="shared" si="2"/>
        <v>290.59800000000001</v>
      </c>
      <c r="N20" s="57" t="s">
        <v>57</v>
      </c>
      <c r="O20" s="57" t="s">
        <v>57</v>
      </c>
      <c r="P20" s="57" t="s">
        <v>57</v>
      </c>
      <c r="Q20" s="57" t="str">
        <f t="shared" si="3"/>
        <v>no data</v>
      </c>
      <c r="R20" s="57" t="str">
        <f t="shared" si="4"/>
        <v>no data</v>
      </c>
    </row>
    <row r="21" spans="1:18">
      <c r="A21" s="60">
        <v>1100</v>
      </c>
      <c r="B21" s="60">
        <v>37.29</v>
      </c>
      <c r="C21" s="60">
        <v>118634</v>
      </c>
      <c r="D21" s="60">
        <v>294.15100000000001</v>
      </c>
      <c r="E21" s="61">
        <v>-204930</v>
      </c>
      <c r="F21" s="60">
        <v>9.7309999999999999</v>
      </c>
      <c r="G21" s="60"/>
      <c r="H21" s="60"/>
      <c r="K21" s="59">
        <f t="shared" si="0"/>
        <v>1100</v>
      </c>
      <c r="L21" s="58">
        <f t="shared" si="1"/>
        <v>37.29</v>
      </c>
      <c r="M21" s="58">
        <f t="shared" si="2"/>
        <v>294.15100000000001</v>
      </c>
      <c r="N21" s="57" t="s">
        <v>57</v>
      </c>
      <c r="O21" s="57" t="s">
        <v>57</v>
      </c>
      <c r="P21" s="57" t="s">
        <v>57</v>
      </c>
      <c r="Q21" s="57" t="str">
        <f t="shared" si="3"/>
        <v>no data</v>
      </c>
      <c r="R21" s="57" t="str">
        <f t="shared" si="4"/>
        <v>no data</v>
      </c>
    </row>
    <row r="22" spans="1:18">
      <c r="A22" s="60">
        <v>1200</v>
      </c>
      <c r="B22" s="60">
        <v>37.31</v>
      </c>
      <c r="C22" s="60">
        <v>122364</v>
      </c>
      <c r="D22" s="60">
        <v>297.39600000000002</v>
      </c>
      <c r="E22" s="61">
        <v>-234510</v>
      </c>
      <c r="F22" s="60">
        <v>10.208</v>
      </c>
      <c r="G22" s="60"/>
      <c r="H22" s="60"/>
      <c r="K22" s="59">
        <f t="shared" si="0"/>
        <v>1200</v>
      </c>
      <c r="L22" s="58">
        <f t="shared" si="1"/>
        <v>37.31</v>
      </c>
      <c r="M22" s="58">
        <f t="shared" si="2"/>
        <v>297.39600000000002</v>
      </c>
      <c r="N22" s="57" t="s">
        <v>57</v>
      </c>
      <c r="O22" s="57" t="s">
        <v>57</v>
      </c>
      <c r="P22" s="57" t="s">
        <v>57</v>
      </c>
      <c r="Q22" s="57" t="str">
        <f t="shared" si="3"/>
        <v>no data</v>
      </c>
      <c r="R22" s="57" t="str">
        <f t="shared" si="4"/>
        <v>no data</v>
      </c>
    </row>
    <row r="23" spans="1:18">
      <c r="A23" s="60">
        <v>1300</v>
      </c>
      <c r="B23" s="60">
        <v>37.32</v>
      </c>
      <c r="C23" s="60">
        <v>126095</v>
      </c>
      <c r="D23" s="60">
        <v>300.38299999999998</v>
      </c>
      <c r="E23" s="61">
        <v>-264401</v>
      </c>
      <c r="F23" s="60">
        <v>10.624000000000001</v>
      </c>
      <c r="G23" s="60"/>
      <c r="H23" s="60"/>
      <c r="K23" s="59">
        <f t="shared" si="0"/>
        <v>1300</v>
      </c>
      <c r="L23" s="58">
        <f t="shared" si="1"/>
        <v>37.32</v>
      </c>
      <c r="M23" s="58">
        <f t="shared" si="2"/>
        <v>300.38299999999998</v>
      </c>
      <c r="N23" s="57" t="s">
        <v>57</v>
      </c>
      <c r="O23" s="57" t="s">
        <v>57</v>
      </c>
      <c r="P23" s="57" t="s">
        <v>57</v>
      </c>
      <c r="Q23" s="57" t="str">
        <f t="shared" si="3"/>
        <v>no data</v>
      </c>
      <c r="R23" s="57" t="str">
        <f t="shared" si="4"/>
        <v>no data</v>
      </c>
    </row>
    <row r="24" spans="1:18">
      <c r="A24" s="60">
        <v>1400</v>
      </c>
      <c r="B24" s="60">
        <v>37.33</v>
      </c>
      <c r="C24" s="60">
        <v>129828</v>
      </c>
      <c r="D24" s="60">
        <v>303.149</v>
      </c>
      <c r="E24" s="61">
        <v>-294579</v>
      </c>
      <c r="F24" s="60">
        <v>10.991</v>
      </c>
      <c r="G24" s="60"/>
      <c r="H24" s="60"/>
      <c r="K24" s="59">
        <f t="shared" si="0"/>
        <v>1400</v>
      </c>
      <c r="L24" s="58">
        <f t="shared" si="1"/>
        <v>37.33</v>
      </c>
      <c r="M24" s="58">
        <f t="shared" si="2"/>
        <v>303.149</v>
      </c>
      <c r="N24" s="57" t="s">
        <v>57</v>
      </c>
      <c r="O24" s="57" t="s">
        <v>57</v>
      </c>
      <c r="P24" s="57" t="s">
        <v>57</v>
      </c>
      <c r="Q24" s="57" t="str">
        <f t="shared" si="3"/>
        <v>no data</v>
      </c>
      <c r="R24" s="57" t="str">
        <f t="shared" si="4"/>
        <v>no data</v>
      </c>
    </row>
    <row r="25" spans="1:18">
      <c r="A25" s="60">
        <v>1500</v>
      </c>
      <c r="B25" s="60">
        <v>37.340000000000003</v>
      </c>
      <c r="C25" s="60">
        <v>133562</v>
      </c>
      <c r="D25" s="60">
        <v>305.72500000000002</v>
      </c>
      <c r="E25" s="61">
        <v>-325024</v>
      </c>
      <c r="F25" s="60">
        <v>11.318</v>
      </c>
      <c r="G25" s="60"/>
      <c r="H25" s="60"/>
      <c r="K25" s="59">
        <f t="shared" si="0"/>
        <v>1500</v>
      </c>
      <c r="L25" s="58">
        <f t="shared" si="1"/>
        <v>37.340000000000003</v>
      </c>
      <c r="M25" s="58">
        <f t="shared" si="2"/>
        <v>305.72500000000002</v>
      </c>
      <c r="N25" s="57" t="s">
        <v>57</v>
      </c>
      <c r="O25" s="57" t="s">
        <v>57</v>
      </c>
      <c r="P25" s="57" t="s">
        <v>57</v>
      </c>
      <c r="Q25" s="57" t="str">
        <f t="shared" si="3"/>
        <v>no data</v>
      </c>
      <c r="R25" s="57" t="str">
        <f t="shared" si="4"/>
        <v>no data</v>
      </c>
    </row>
    <row r="26" spans="1:18">
      <c r="A26" s="60">
        <v>1600</v>
      </c>
      <c r="B26" s="60">
        <v>37.35</v>
      </c>
      <c r="C26" s="60">
        <v>137296</v>
      </c>
      <c r="D26" s="60">
        <v>308.13499999999999</v>
      </c>
      <c r="E26" s="61">
        <v>-355719</v>
      </c>
      <c r="F26" s="60">
        <v>11.613</v>
      </c>
      <c r="K26" s="59">
        <f t="shared" si="0"/>
        <v>1600</v>
      </c>
      <c r="L26" s="58">
        <f t="shared" si="1"/>
        <v>37.35</v>
      </c>
      <c r="M26" s="58">
        <f t="shared" si="2"/>
        <v>308.13499999999999</v>
      </c>
      <c r="N26" s="57" t="s">
        <v>57</v>
      </c>
      <c r="O26" s="57" t="s">
        <v>57</v>
      </c>
      <c r="P26" s="57" t="s">
        <v>57</v>
      </c>
      <c r="Q26" s="57" t="str">
        <f t="shared" si="3"/>
        <v>no data</v>
      </c>
      <c r="R26" s="57" t="str">
        <f t="shared" si="4"/>
        <v>no data</v>
      </c>
    </row>
    <row r="27" spans="1:18">
      <c r="A27" s="60">
        <v>1700</v>
      </c>
      <c r="B27" s="60">
        <v>37.36</v>
      </c>
      <c r="C27" s="60">
        <v>141032</v>
      </c>
      <c r="D27" s="60">
        <v>310.39999999999998</v>
      </c>
      <c r="E27" s="61">
        <v>-386647</v>
      </c>
      <c r="F27" s="60">
        <v>11.88</v>
      </c>
      <c r="K27" s="59">
        <f t="shared" si="0"/>
        <v>1700</v>
      </c>
      <c r="L27" s="58">
        <f t="shared" si="1"/>
        <v>37.36</v>
      </c>
      <c r="M27" s="58">
        <f t="shared" si="2"/>
        <v>310.39999999999998</v>
      </c>
      <c r="N27" s="57" t="s">
        <v>57</v>
      </c>
      <c r="O27" s="57" t="s">
        <v>57</v>
      </c>
      <c r="P27" s="57" t="s">
        <v>57</v>
      </c>
      <c r="Q27" s="57" t="str">
        <f t="shared" si="3"/>
        <v>no data</v>
      </c>
      <c r="R27" s="57" t="str">
        <f t="shared" si="4"/>
        <v>no data</v>
      </c>
    </row>
    <row r="28" spans="1:18">
      <c r="A28" s="60">
        <v>1800</v>
      </c>
      <c r="B28" s="60">
        <v>37.36</v>
      </c>
      <c r="C28" s="60">
        <v>144768</v>
      </c>
      <c r="D28" s="60">
        <v>312.53500000000003</v>
      </c>
      <c r="E28" s="61">
        <v>-417794</v>
      </c>
      <c r="F28" s="60">
        <v>12.124000000000001</v>
      </c>
      <c r="K28" s="59">
        <f t="shared" si="0"/>
        <v>1800</v>
      </c>
      <c r="L28" s="58">
        <f t="shared" si="1"/>
        <v>37.36</v>
      </c>
      <c r="M28" s="58">
        <f t="shared" si="2"/>
        <v>312.53500000000003</v>
      </c>
      <c r="N28" s="57" t="s">
        <v>57</v>
      </c>
      <c r="O28" s="57" t="s">
        <v>57</v>
      </c>
      <c r="P28" s="57" t="s">
        <v>57</v>
      </c>
      <c r="Q28" s="57" t="str">
        <f t="shared" si="3"/>
        <v>no data</v>
      </c>
      <c r="R28" s="57" t="str">
        <f t="shared" si="4"/>
        <v>no data</v>
      </c>
    </row>
    <row r="29" spans="1:18">
      <c r="A29" s="60">
        <v>1900</v>
      </c>
      <c r="B29" s="60">
        <v>37.369999999999997</v>
      </c>
      <c r="C29" s="60">
        <v>148504</v>
      </c>
      <c r="D29" s="60">
        <v>314.55500000000001</v>
      </c>
      <c r="E29" s="61">
        <v>-449150</v>
      </c>
      <c r="F29" s="60">
        <v>12.348000000000001</v>
      </c>
      <c r="K29" s="59">
        <f t="shared" si="0"/>
        <v>1900</v>
      </c>
      <c r="L29" s="58">
        <f t="shared" si="1"/>
        <v>37.369999999999997</v>
      </c>
      <c r="M29" s="58">
        <f t="shared" si="2"/>
        <v>314.55500000000001</v>
      </c>
      <c r="N29" s="57" t="s">
        <v>57</v>
      </c>
      <c r="O29" s="57" t="s">
        <v>57</v>
      </c>
      <c r="P29" s="57" t="s">
        <v>57</v>
      </c>
      <c r="Q29" s="57" t="str">
        <f t="shared" si="3"/>
        <v>no data</v>
      </c>
      <c r="R29" s="57" t="str">
        <f t="shared" si="4"/>
        <v>no data</v>
      </c>
    </row>
    <row r="30" spans="1:18">
      <c r="A30" s="60">
        <v>2000</v>
      </c>
      <c r="B30" s="60">
        <v>37.369999999999997</v>
      </c>
      <c r="C30" s="60">
        <v>152241</v>
      </c>
      <c r="D30" s="60">
        <v>316.47199999999998</v>
      </c>
      <c r="E30" s="61">
        <v>-480702</v>
      </c>
      <c r="F30" s="60">
        <v>12.554</v>
      </c>
      <c r="K30" s="59">
        <f t="shared" si="0"/>
        <v>2000</v>
      </c>
      <c r="L30" s="58">
        <f t="shared" si="1"/>
        <v>37.369999999999997</v>
      </c>
      <c r="M30" s="58">
        <f t="shared" si="2"/>
        <v>316.47199999999998</v>
      </c>
      <c r="N30" s="57" t="s">
        <v>57</v>
      </c>
      <c r="O30" s="57" t="s">
        <v>57</v>
      </c>
      <c r="P30" s="57" t="s">
        <v>57</v>
      </c>
      <c r="Q30" s="57" t="str">
        <f t="shared" si="3"/>
        <v>no data</v>
      </c>
      <c r="R30" s="57" t="str">
        <f t="shared" si="4"/>
        <v>no data</v>
      </c>
    </row>
    <row r="31" spans="1:18">
      <c r="K31" s="59"/>
      <c r="L31" s="58"/>
      <c r="M31" s="58"/>
      <c r="N31" s="58"/>
      <c r="O31" s="58"/>
      <c r="P31" s="58"/>
      <c r="Q31" s="58"/>
      <c r="R31" s="58"/>
    </row>
    <row r="32" spans="1:18">
      <c r="K32" s="59"/>
      <c r="L32" s="58"/>
      <c r="M32" s="58"/>
      <c r="N32" s="58"/>
      <c r="O32" s="58"/>
      <c r="P32" s="58"/>
      <c r="Q32" s="58"/>
      <c r="R32" s="58"/>
    </row>
    <row r="33" spans="1:18">
      <c r="K33" s="59"/>
      <c r="L33" s="58"/>
      <c r="M33" s="58"/>
      <c r="N33" s="58"/>
      <c r="O33" s="58"/>
      <c r="P33" s="58"/>
      <c r="Q33" s="58"/>
      <c r="R33" s="58"/>
    </row>
    <row r="34" spans="1:18">
      <c r="A34" s="78" t="s">
        <v>88</v>
      </c>
      <c r="D34" s="80" t="s">
        <v>87</v>
      </c>
      <c r="E34" s="79" t="s">
        <v>80</v>
      </c>
      <c r="K34" s="76"/>
    </row>
    <row r="35" spans="1:18">
      <c r="A35" s="78" t="s">
        <v>86</v>
      </c>
      <c r="K35" s="76" t="s">
        <v>78</v>
      </c>
    </row>
    <row r="36" spans="1:18">
      <c r="A36" s="77" t="s">
        <v>77</v>
      </c>
      <c r="K36" s="76" t="s">
        <v>76</v>
      </c>
    </row>
    <row r="37" spans="1:18">
      <c r="C37" s="60"/>
    </row>
    <row r="38" spans="1:18">
      <c r="A38" s="60"/>
      <c r="B38" s="75" t="s">
        <v>75</v>
      </c>
      <c r="C38" s="73" t="s">
        <v>74</v>
      </c>
      <c r="D38" s="72" t="s">
        <v>75</v>
      </c>
      <c r="E38" s="74" t="s">
        <v>74</v>
      </c>
      <c r="F38" s="73"/>
      <c r="G38" s="72"/>
      <c r="H38" s="60"/>
      <c r="K38" s="55" t="str">
        <f>A35</f>
        <v>Manganese Dichloride (gas)</v>
      </c>
      <c r="L38" s="55" t="str">
        <f>A34</f>
        <v>MnCl2(g)</v>
      </c>
      <c r="M38" s="55" t="str">
        <f>CONCATENATE(D34,"(g)")</f>
        <v>Mn1Cl2(g)</v>
      </c>
      <c r="N38" s="55" t="s">
        <v>73</v>
      </c>
      <c r="O38" s="55" t="str">
        <f>A36</f>
        <v>-</v>
      </c>
    </row>
    <row r="39" spans="1:18">
      <c r="A39" s="70" t="s">
        <v>72</v>
      </c>
      <c r="B39" s="71" t="s">
        <v>71</v>
      </c>
      <c r="C39" s="70" t="s">
        <v>70</v>
      </c>
      <c r="D39" s="69" t="s">
        <v>69</v>
      </c>
      <c r="E39" s="68" t="s">
        <v>68</v>
      </c>
      <c r="F39" s="67" t="s">
        <v>67</v>
      </c>
      <c r="G39" s="66"/>
      <c r="H39" s="65"/>
      <c r="K39" s="63" t="s">
        <v>66</v>
      </c>
      <c r="L39" s="63" t="s">
        <v>65</v>
      </c>
      <c r="M39" s="63" t="s">
        <v>64</v>
      </c>
      <c r="N39" s="64" t="s">
        <v>63</v>
      </c>
      <c r="O39" s="63" t="s">
        <v>62</v>
      </c>
      <c r="P39" s="63" t="s">
        <v>61</v>
      </c>
      <c r="Q39" s="63" t="s">
        <v>60</v>
      </c>
      <c r="R39" s="63" t="s">
        <v>59</v>
      </c>
    </row>
    <row r="40" spans="1:18">
      <c r="A40" s="60">
        <v>298</v>
      </c>
      <c r="B40" s="60">
        <v>57.11</v>
      </c>
      <c r="C40" s="60">
        <v>-264119</v>
      </c>
      <c r="D40" s="60">
        <v>295.39</v>
      </c>
      <c r="E40" s="61">
        <v>-352189</v>
      </c>
      <c r="F40" s="62">
        <v>61.701000000000001</v>
      </c>
      <c r="G40" s="60"/>
      <c r="H40" t="s">
        <v>58</v>
      </c>
      <c r="K40" s="59">
        <f t="shared" ref="K40:K58" si="5">A40</f>
        <v>298</v>
      </c>
      <c r="L40" s="58">
        <f t="shared" ref="L40:L58" si="6">B40</f>
        <v>57.11</v>
      </c>
      <c r="M40" s="58">
        <f t="shared" ref="M40:M58" si="7">D40</f>
        <v>295.39</v>
      </c>
      <c r="N40" s="57" t="s">
        <v>57</v>
      </c>
      <c r="O40" s="57" t="s">
        <v>57</v>
      </c>
      <c r="P40" s="57" t="s">
        <v>57</v>
      </c>
      <c r="Q40" s="57" t="str">
        <f t="shared" ref="Q40:Q58" si="8">IF(ISNUMBER(G40),G40*4.184,"no data")</f>
        <v>no data</v>
      </c>
      <c r="R40" s="57" t="str">
        <f>IF(ISNUMBER(#REF!),#REF!*4.184,"no data")</f>
        <v>no data</v>
      </c>
    </row>
    <row r="41" spans="1:18">
      <c r="A41" s="60">
        <v>300</v>
      </c>
      <c r="B41" s="60">
        <v>57.17</v>
      </c>
      <c r="C41" s="60">
        <v>-264013</v>
      </c>
      <c r="D41" s="60">
        <v>295.74400000000003</v>
      </c>
      <c r="E41" s="61">
        <v>-352736</v>
      </c>
      <c r="F41" s="60">
        <v>61.414999999999999</v>
      </c>
      <c r="G41" s="60"/>
      <c r="H41" s="60"/>
      <c r="K41" s="59">
        <f t="shared" si="5"/>
        <v>300</v>
      </c>
      <c r="L41" s="58">
        <f t="shared" si="6"/>
        <v>57.17</v>
      </c>
      <c r="M41" s="58">
        <f t="shared" si="7"/>
        <v>295.74400000000003</v>
      </c>
      <c r="N41" s="57" t="s">
        <v>57</v>
      </c>
      <c r="O41" s="57" t="s">
        <v>57</v>
      </c>
      <c r="P41" s="57" t="s">
        <v>57</v>
      </c>
      <c r="Q41" s="57" t="str">
        <f t="shared" si="8"/>
        <v>no data</v>
      </c>
      <c r="R41" s="57" t="str">
        <f t="shared" ref="R41:R58" si="9">IF(ISNUMBER(H41),H41*4.184,"no data")</f>
        <v>no data</v>
      </c>
    </row>
    <row r="42" spans="1:18">
      <c r="A42" s="60">
        <v>400</v>
      </c>
      <c r="B42" s="60">
        <v>59.21</v>
      </c>
      <c r="C42" s="60">
        <v>-258180</v>
      </c>
      <c r="D42" s="60">
        <v>312.512</v>
      </c>
      <c r="E42" s="61">
        <v>-383184</v>
      </c>
      <c r="F42" s="60">
        <v>50.037999999999997</v>
      </c>
      <c r="G42" s="60"/>
      <c r="H42" s="60"/>
      <c r="K42" s="59">
        <f t="shared" si="5"/>
        <v>400</v>
      </c>
      <c r="L42" s="58">
        <f t="shared" si="6"/>
        <v>59.21</v>
      </c>
      <c r="M42" s="58">
        <f t="shared" si="7"/>
        <v>312.512</v>
      </c>
      <c r="N42" s="57" t="s">
        <v>57</v>
      </c>
      <c r="O42" s="57" t="s">
        <v>57</v>
      </c>
      <c r="P42" s="57" t="s">
        <v>57</v>
      </c>
      <c r="Q42" s="57" t="str">
        <f t="shared" si="8"/>
        <v>no data</v>
      </c>
      <c r="R42" s="57" t="str">
        <f t="shared" si="9"/>
        <v>no data</v>
      </c>
    </row>
    <row r="43" spans="1:18">
      <c r="A43" s="60">
        <v>500</v>
      </c>
      <c r="B43" s="60">
        <v>60.18</v>
      </c>
      <c r="C43" s="60">
        <v>-252205</v>
      </c>
      <c r="D43" s="60">
        <v>325.83999999999997</v>
      </c>
      <c r="E43" s="61">
        <v>-415125</v>
      </c>
      <c r="F43" s="60">
        <v>43.366999999999997</v>
      </c>
      <c r="G43" s="60"/>
      <c r="H43" s="60"/>
      <c r="K43" s="59">
        <f t="shared" si="5"/>
        <v>500</v>
      </c>
      <c r="L43" s="58">
        <f t="shared" si="6"/>
        <v>60.18</v>
      </c>
      <c r="M43" s="58">
        <f t="shared" si="7"/>
        <v>325.83999999999997</v>
      </c>
      <c r="N43" s="57" t="s">
        <v>57</v>
      </c>
      <c r="O43" s="57" t="s">
        <v>57</v>
      </c>
      <c r="P43" s="57" t="s">
        <v>57</v>
      </c>
      <c r="Q43" s="57" t="str">
        <f t="shared" si="8"/>
        <v>no data</v>
      </c>
      <c r="R43" s="57" t="str">
        <f t="shared" si="9"/>
        <v>no data</v>
      </c>
    </row>
    <row r="44" spans="1:18">
      <c r="A44" s="60">
        <v>600</v>
      </c>
      <c r="B44" s="60">
        <v>60.73</v>
      </c>
      <c r="C44" s="60">
        <v>-246157</v>
      </c>
      <c r="D44" s="60">
        <v>336.86500000000001</v>
      </c>
      <c r="E44" s="61">
        <v>-448276</v>
      </c>
      <c r="F44" s="60">
        <v>39.024999999999999</v>
      </c>
      <c r="G44" s="60"/>
      <c r="H44" s="60"/>
      <c r="K44" s="59">
        <f t="shared" si="5"/>
        <v>600</v>
      </c>
      <c r="L44" s="58">
        <f t="shared" si="6"/>
        <v>60.73</v>
      </c>
      <c r="M44" s="58">
        <f t="shared" si="7"/>
        <v>336.86500000000001</v>
      </c>
      <c r="N44" s="57" t="s">
        <v>57</v>
      </c>
      <c r="O44" s="57" t="s">
        <v>57</v>
      </c>
      <c r="P44" s="57" t="s">
        <v>57</v>
      </c>
      <c r="Q44" s="57" t="str">
        <f t="shared" si="8"/>
        <v>no data</v>
      </c>
      <c r="R44" s="57" t="str">
        <f t="shared" si="9"/>
        <v>no data</v>
      </c>
    </row>
    <row r="45" spans="1:18">
      <c r="A45" s="60">
        <v>700</v>
      </c>
      <c r="B45" s="60">
        <v>61.08</v>
      </c>
      <c r="C45" s="60">
        <v>-240065</v>
      </c>
      <c r="D45" s="60">
        <v>346.255</v>
      </c>
      <c r="E45" s="61">
        <v>-482444</v>
      </c>
      <c r="F45" s="60">
        <v>36</v>
      </c>
      <c r="G45" s="60"/>
      <c r="H45" s="60"/>
      <c r="K45" s="59">
        <f t="shared" si="5"/>
        <v>700</v>
      </c>
      <c r="L45" s="58">
        <f t="shared" si="6"/>
        <v>61.08</v>
      </c>
      <c r="M45" s="58">
        <f t="shared" si="7"/>
        <v>346.255</v>
      </c>
      <c r="N45" s="57" t="s">
        <v>57</v>
      </c>
      <c r="O45" s="57" t="s">
        <v>57</v>
      </c>
      <c r="P45" s="57" t="s">
        <v>57</v>
      </c>
      <c r="Q45" s="57" t="str">
        <f t="shared" si="8"/>
        <v>no data</v>
      </c>
      <c r="R45" s="57" t="str">
        <f t="shared" si="9"/>
        <v>no data</v>
      </c>
    </row>
    <row r="46" spans="1:18">
      <c r="A46" s="60">
        <v>800</v>
      </c>
      <c r="B46" s="60">
        <v>61.33</v>
      </c>
      <c r="C46" s="60">
        <v>-233944</v>
      </c>
      <c r="D46" s="60">
        <v>354.428</v>
      </c>
      <c r="E46" s="61">
        <v>-517487</v>
      </c>
      <c r="F46" s="60">
        <v>33.787999999999997</v>
      </c>
      <c r="G46" s="60"/>
      <c r="H46" s="60"/>
      <c r="K46" s="59">
        <f t="shared" si="5"/>
        <v>800</v>
      </c>
      <c r="L46" s="58">
        <f t="shared" si="6"/>
        <v>61.33</v>
      </c>
      <c r="M46" s="58">
        <f t="shared" si="7"/>
        <v>354.428</v>
      </c>
      <c r="N46" s="57" t="s">
        <v>57</v>
      </c>
      <c r="O46" s="57" t="s">
        <v>57</v>
      </c>
      <c r="P46" s="57" t="s">
        <v>57</v>
      </c>
      <c r="Q46" s="57" t="str">
        <f t="shared" si="8"/>
        <v>no data</v>
      </c>
      <c r="R46" s="57" t="str">
        <f t="shared" si="9"/>
        <v>no data</v>
      </c>
    </row>
    <row r="47" spans="1:18">
      <c r="A47" s="60">
        <v>900</v>
      </c>
      <c r="B47" s="60">
        <v>61.51</v>
      </c>
      <c r="C47" s="60">
        <v>-227802</v>
      </c>
      <c r="D47" s="60">
        <v>361.66199999999998</v>
      </c>
      <c r="E47" s="61">
        <v>-553298</v>
      </c>
      <c r="F47" s="60">
        <v>32.112000000000002</v>
      </c>
      <c r="G47" s="60"/>
      <c r="H47" s="60"/>
      <c r="K47" s="59">
        <f t="shared" si="5"/>
        <v>900</v>
      </c>
      <c r="L47" s="58">
        <f t="shared" si="6"/>
        <v>61.51</v>
      </c>
      <c r="M47" s="58">
        <f t="shared" si="7"/>
        <v>361.66199999999998</v>
      </c>
      <c r="N47" s="57" t="s">
        <v>57</v>
      </c>
      <c r="O47" s="57" t="s">
        <v>57</v>
      </c>
      <c r="P47" s="57" t="s">
        <v>57</v>
      </c>
      <c r="Q47" s="57" t="str">
        <f t="shared" si="8"/>
        <v>no data</v>
      </c>
      <c r="R47" s="57" t="str">
        <f t="shared" si="9"/>
        <v>no data</v>
      </c>
    </row>
    <row r="48" spans="1:18">
      <c r="A48" s="60">
        <v>1000</v>
      </c>
      <c r="B48" s="60">
        <v>61.65</v>
      </c>
      <c r="C48" s="60">
        <v>-221644</v>
      </c>
      <c r="D48" s="60">
        <v>368.15100000000001</v>
      </c>
      <c r="E48" s="61">
        <v>-589794</v>
      </c>
      <c r="F48" s="60">
        <v>30.806999999999999</v>
      </c>
      <c r="G48" s="60"/>
      <c r="H48" s="60"/>
      <c r="K48" s="59">
        <f t="shared" si="5"/>
        <v>1000</v>
      </c>
      <c r="L48" s="58">
        <f t="shared" si="6"/>
        <v>61.65</v>
      </c>
      <c r="M48" s="58">
        <f t="shared" si="7"/>
        <v>368.15100000000001</v>
      </c>
      <c r="N48" s="57" t="s">
        <v>57</v>
      </c>
      <c r="O48" s="57" t="s">
        <v>57</v>
      </c>
      <c r="P48" s="57" t="s">
        <v>57</v>
      </c>
      <c r="Q48" s="57" t="str">
        <f t="shared" si="8"/>
        <v>no data</v>
      </c>
      <c r="R48" s="57" t="str">
        <f t="shared" si="9"/>
        <v>no data</v>
      </c>
    </row>
    <row r="49" spans="1:18">
      <c r="A49" s="60">
        <v>1100</v>
      </c>
      <c r="B49" s="60">
        <v>61.77</v>
      </c>
      <c r="C49" s="60">
        <v>-215472</v>
      </c>
      <c r="D49" s="60">
        <v>374.03199999999998</v>
      </c>
      <c r="E49" s="61">
        <v>-626908</v>
      </c>
      <c r="F49" s="60">
        <v>29.768999999999998</v>
      </c>
      <c r="G49" s="60"/>
      <c r="H49" s="60"/>
      <c r="K49" s="59">
        <f t="shared" si="5"/>
        <v>1100</v>
      </c>
      <c r="L49" s="58">
        <f t="shared" si="6"/>
        <v>61.77</v>
      </c>
      <c r="M49" s="58">
        <f t="shared" si="7"/>
        <v>374.03199999999998</v>
      </c>
      <c r="N49" s="57" t="s">
        <v>57</v>
      </c>
      <c r="O49" s="57" t="s">
        <v>57</v>
      </c>
      <c r="P49" s="57" t="s">
        <v>57</v>
      </c>
      <c r="Q49" s="57" t="str">
        <f t="shared" si="8"/>
        <v>no data</v>
      </c>
      <c r="R49" s="57" t="str">
        <f t="shared" si="9"/>
        <v>no data</v>
      </c>
    </row>
    <row r="50" spans="1:18">
      <c r="A50" s="60">
        <v>1200</v>
      </c>
      <c r="B50" s="60">
        <v>61.87</v>
      </c>
      <c r="C50" s="60">
        <v>-209290</v>
      </c>
      <c r="D50" s="60">
        <v>379.411</v>
      </c>
      <c r="E50" s="61">
        <v>-664584</v>
      </c>
      <c r="F50" s="60">
        <v>28.928000000000001</v>
      </c>
      <c r="G50" s="60"/>
      <c r="H50" s="60"/>
      <c r="K50" s="59">
        <f t="shared" si="5"/>
        <v>1200</v>
      </c>
      <c r="L50" s="58">
        <f t="shared" si="6"/>
        <v>61.87</v>
      </c>
      <c r="M50" s="58">
        <f t="shared" si="7"/>
        <v>379.411</v>
      </c>
      <c r="N50" s="57" t="s">
        <v>57</v>
      </c>
      <c r="O50" s="57" t="s">
        <v>57</v>
      </c>
      <c r="P50" s="57" t="s">
        <v>57</v>
      </c>
      <c r="Q50" s="57" t="str">
        <f t="shared" si="8"/>
        <v>no data</v>
      </c>
      <c r="R50" s="57" t="str">
        <f t="shared" si="9"/>
        <v>no data</v>
      </c>
    </row>
    <row r="51" spans="1:18">
      <c r="A51" s="60">
        <v>1300</v>
      </c>
      <c r="B51" s="60">
        <v>61.96</v>
      </c>
      <c r="C51" s="60">
        <v>-203098</v>
      </c>
      <c r="D51" s="60">
        <v>384.36799999999999</v>
      </c>
      <c r="E51" s="61">
        <v>-702776</v>
      </c>
      <c r="F51" s="60">
        <v>28.236999999999998</v>
      </c>
      <c r="G51" s="60"/>
      <c r="H51" s="60"/>
      <c r="K51" s="59">
        <f t="shared" si="5"/>
        <v>1300</v>
      </c>
      <c r="L51" s="58">
        <f t="shared" si="6"/>
        <v>61.96</v>
      </c>
      <c r="M51" s="58">
        <f t="shared" si="7"/>
        <v>384.36799999999999</v>
      </c>
      <c r="N51" s="57" t="s">
        <v>57</v>
      </c>
      <c r="O51" s="57" t="s">
        <v>57</v>
      </c>
      <c r="P51" s="57" t="s">
        <v>57</v>
      </c>
      <c r="Q51" s="57" t="str">
        <f t="shared" si="8"/>
        <v>no data</v>
      </c>
      <c r="R51" s="57" t="str">
        <f t="shared" si="9"/>
        <v>no data</v>
      </c>
    </row>
    <row r="52" spans="1:18">
      <c r="A52" s="60">
        <v>1400</v>
      </c>
      <c r="B52" s="60">
        <v>62.04</v>
      </c>
      <c r="C52" s="60">
        <v>-196898</v>
      </c>
      <c r="D52" s="60">
        <v>388.96199999999999</v>
      </c>
      <c r="E52" s="61">
        <v>-741446</v>
      </c>
      <c r="F52" s="60">
        <v>27.663</v>
      </c>
      <c r="G52" s="60"/>
      <c r="H52" s="60"/>
      <c r="K52" s="59">
        <f t="shared" si="5"/>
        <v>1400</v>
      </c>
      <c r="L52" s="58">
        <f t="shared" si="6"/>
        <v>62.04</v>
      </c>
      <c r="M52" s="58">
        <f t="shared" si="7"/>
        <v>388.96199999999999</v>
      </c>
      <c r="N52" s="57" t="s">
        <v>57</v>
      </c>
      <c r="O52" s="57" t="s">
        <v>57</v>
      </c>
      <c r="P52" s="57" t="s">
        <v>57</v>
      </c>
      <c r="Q52" s="57" t="str">
        <f t="shared" si="8"/>
        <v>no data</v>
      </c>
      <c r="R52" s="57" t="str">
        <f t="shared" si="9"/>
        <v>no data</v>
      </c>
    </row>
    <row r="53" spans="1:18">
      <c r="A53" s="60">
        <v>1500</v>
      </c>
      <c r="B53" s="60">
        <v>62.12</v>
      </c>
      <c r="C53" s="60">
        <v>-190690</v>
      </c>
      <c r="D53" s="60">
        <v>393.245</v>
      </c>
      <c r="E53" s="61">
        <v>-780558</v>
      </c>
      <c r="F53" s="60">
        <v>27.181000000000001</v>
      </c>
      <c r="G53" s="60"/>
      <c r="H53" s="60"/>
      <c r="K53" s="59">
        <f t="shared" si="5"/>
        <v>1500</v>
      </c>
      <c r="L53" s="58">
        <f t="shared" si="6"/>
        <v>62.12</v>
      </c>
      <c r="M53" s="58">
        <f t="shared" si="7"/>
        <v>393.245</v>
      </c>
      <c r="N53" s="57" t="s">
        <v>57</v>
      </c>
      <c r="O53" s="57" t="s">
        <v>57</v>
      </c>
      <c r="P53" s="57" t="s">
        <v>57</v>
      </c>
      <c r="Q53" s="57" t="str">
        <f t="shared" si="8"/>
        <v>no data</v>
      </c>
      <c r="R53" s="57" t="str">
        <f t="shared" si="9"/>
        <v>no data</v>
      </c>
    </row>
    <row r="54" spans="1:18">
      <c r="A54" s="60">
        <v>1600</v>
      </c>
      <c r="B54" s="60">
        <v>62.19</v>
      </c>
      <c r="C54" s="60">
        <v>-184475</v>
      </c>
      <c r="D54" s="60">
        <v>397.25700000000001</v>
      </c>
      <c r="E54" s="61">
        <v>-820086</v>
      </c>
      <c r="F54" s="60">
        <v>26.771999999999998</v>
      </c>
      <c r="K54" s="59">
        <f t="shared" si="5"/>
        <v>1600</v>
      </c>
      <c r="L54" s="58">
        <f t="shared" si="6"/>
        <v>62.19</v>
      </c>
      <c r="M54" s="58">
        <f t="shared" si="7"/>
        <v>397.25700000000001</v>
      </c>
      <c r="N54" s="57" t="s">
        <v>57</v>
      </c>
      <c r="O54" s="57" t="s">
        <v>57</v>
      </c>
      <c r="P54" s="57" t="s">
        <v>57</v>
      </c>
      <c r="Q54" s="57" t="str">
        <f t="shared" si="8"/>
        <v>no data</v>
      </c>
      <c r="R54" s="57" t="str">
        <f t="shared" si="9"/>
        <v>no data</v>
      </c>
    </row>
    <row r="55" spans="1:18">
      <c r="A55" s="60">
        <v>1700</v>
      </c>
      <c r="B55" s="60">
        <v>62.25</v>
      </c>
      <c r="C55" s="60">
        <v>-178253</v>
      </c>
      <c r="D55" s="60">
        <v>401.029</v>
      </c>
      <c r="E55" s="61">
        <v>-860002</v>
      </c>
      <c r="F55" s="60">
        <v>26.423999999999999</v>
      </c>
      <c r="K55" s="59">
        <f t="shared" si="5"/>
        <v>1700</v>
      </c>
      <c r="L55" s="58">
        <f t="shared" si="6"/>
        <v>62.25</v>
      </c>
      <c r="M55" s="58">
        <f t="shared" si="7"/>
        <v>401.029</v>
      </c>
      <c r="N55" s="57" t="s">
        <v>57</v>
      </c>
      <c r="O55" s="57" t="s">
        <v>57</v>
      </c>
      <c r="P55" s="57" t="s">
        <v>57</v>
      </c>
      <c r="Q55" s="57" t="str">
        <f t="shared" si="8"/>
        <v>no data</v>
      </c>
      <c r="R55" s="57" t="str">
        <f t="shared" si="9"/>
        <v>no data</v>
      </c>
    </row>
    <row r="56" spans="1:18">
      <c r="A56" s="60">
        <v>1800</v>
      </c>
      <c r="B56" s="60">
        <v>62.32</v>
      </c>
      <c r="C56" s="60">
        <v>-172024</v>
      </c>
      <c r="D56" s="60">
        <v>404.589</v>
      </c>
      <c r="E56" s="61">
        <v>-900284</v>
      </c>
      <c r="F56" s="60">
        <v>26.125</v>
      </c>
      <c r="K56" s="59">
        <f t="shared" si="5"/>
        <v>1800</v>
      </c>
      <c r="L56" s="58">
        <f t="shared" si="6"/>
        <v>62.32</v>
      </c>
      <c r="M56" s="58">
        <f t="shared" si="7"/>
        <v>404.589</v>
      </c>
      <c r="N56" s="57" t="s">
        <v>57</v>
      </c>
      <c r="O56" s="57" t="s">
        <v>57</v>
      </c>
      <c r="P56" s="57" t="s">
        <v>57</v>
      </c>
      <c r="Q56" s="57" t="str">
        <f t="shared" si="8"/>
        <v>no data</v>
      </c>
      <c r="R56" s="57" t="str">
        <f t="shared" si="9"/>
        <v>no data</v>
      </c>
    </row>
    <row r="57" spans="1:18">
      <c r="A57" s="60">
        <v>1900</v>
      </c>
      <c r="B57" s="60">
        <v>62.38</v>
      </c>
      <c r="C57" s="60">
        <v>-165790</v>
      </c>
      <c r="D57" s="60">
        <v>407.96</v>
      </c>
      <c r="E57" s="61">
        <v>-940913</v>
      </c>
      <c r="F57" s="60">
        <v>25.867000000000001</v>
      </c>
      <c r="K57" s="59">
        <f t="shared" si="5"/>
        <v>1900</v>
      </c>
      <c r="L57" s="58">
        <f t="shared" si="6"/>
        <v>62.38</v>
      </c>
      <c r="M57" s="58">
        <f t="shared" si="7"/>
        <v>407.96</v>
      </c>
      <c r="N57" s="57" t="s">
        <v>57</v>
      </c>
      <c r="O57" s="57" t="s">
        <v>57</v>
      </c>
      <c r="P57" s="57" t="s">
        <v>57</v>
      </c>
      <c r="Q57" s="57" t="str">
        <f t="shared" si="8"/>
        <v>no data</v>
      </c>
      <c r="R57" s="57" t="str">
        <f t="shared" si="9"/>
        <v>no data</v>
      </c>
    </row>
    <row r="58" spans="1:18">
      <c r="A58" s="60">
        <v>2000</v>
      </c>
      <c r="B58" s="60">
        <v>62.44</v>
      </c>
      <c r="C58" s="60">
        <v>-159549</v>
      </c>
      <c r="D58" s="60">
        <v>411.161</v>
      </c>
      <c r="E58" s="61">
        <v>-981871</v>
      </c>
      <c r="F58" s="60">
        <v>25.643000000000001</v>
      </c>
      <c r="K58" s="59">
        <f t="shared" si="5"/>
        <v>2000</v>
      </c>
      <c r="L58" s="58">
        <f t="shared" si="6"/>
        <v>62.44</v>
      </c>
      <c r="M58" s="58">
        <f t="shared" si="7"/>
        <v>411.161</v>
      </c>
      <c r="N58" s="57" t="s">
        <v>57</v>
      </c>
      <c r="O58" s="57" t="s">
        <v>57</v>
      </c>
      <c r="P58" s="57" t="s">
        <v>57</v>
      </c>
      <c r="Q58" s="57" t="str">
        <f t="shared" si="8"/>
        <v>no data</v>
      </c>
      <c r="R58" s="57" t="str">
        <f t="shared" si="9"/>
        <v>no data</v>
      </c>
    </row>
    <row r="62" spans="1:18">
      <c r="A62" s="78" t="s">
        <v>85</v>
      </c>
      <c r="D62" s="80" t="s">
        <v>84</v>
      </c>
      <c r="E62" s="79" t="s">
        <v>80</v>
      </c>
      <c r="K62" s="76"/>
    </row>
    <row r="63" spans="1:18">
      <c r="A63" s="78" t="s">
        <v>83</v>
      </c>
      <c r="K63" s="76" t="s">
        <v>78</v>
      </c>
    </row>
    <row r="64" spans="1:18">
      <c r="A64" s="77" t="s">
        <v>77</v>
      </c>
      <c r="K64" s="76" t="s">
        <v>76</v>
      </c>
    </row>
    <row r="65" spans="1:18">
      <c r="C65" s="60"/>
    </row>
    <row r="66" spans="1:18">
      <c r="A66" s="60"/>
      <c r="B66" s="75" t="s">
        <v>75</v>
      </c>
      <c r="C66" s="73" t="s">
        <v>74</v>
      </c>
      <c r="D66" s="72" t="s">
        <v>75</v>
      </c>
      <c r="E66" s="74" t="s">
        <v>74</v>
      </c>
      <c r="F66" s="73"/>
      <c r="G66" s="72"/>
      <c r="H66" s="60"/>
      <c r="K66" s="55" t="str">
        <f>A63</f>
        <v>Antimony Trichloride (gas)</v>
      </c>
      <c r="L66" s="55" t="str">
        <f>A62</f>
        <v>SbCl3(g)</v>
      </c>
      <c r="M66" s="55" t="str">
        <f>CONCATENATE(D62,"(g)")</f>
        <v>Sb1Cl3(g)</v>
      </c>
      <c r="N66" s="55" t="s">
        <v>73</v>
      </c>
      <c r="O66" s="55" t="str">
        <f>A64</f>
        <v>-</v>
      </c>
    </row>
    <row r="67" spans="1:18">
      <c r="A67" s="70" t="s">
        <v>72</v>
      </c>
      <c r="B67" s="71" t="s">
        <v>71</v>
      </c>
      <c r="C67" s="70" t="s">
        <v>70</v>
      </c>
      <c r="D67" s="69" t="s">
        <v>69</v>
      </c>
      <c r="E67" s="68" t="s">
        <v>68</v>
      </c>
      <c r="F67" s="67" t="s">
        <v>67</v>
      </c>
      <c r="G67" s="66"/>
      <c r="H67" s="65"/>
      <c r="K67" s="63" t="s">
        <v>66</v>
      </c>
      <c r="L67" s="63" t="s">
        <v>65</v>
      </c>
      <c r="M67" s="63" t="s">
        <v>64</v>
      </c>
      <c r="N67" s="64" t="s">
        <v>63</v>
      </c>
      <c r="O67" s="63" t="s">
        <v>62</v>
      </c>
      <c r="P67" s="63" t="s">
        <v>61</v>
      </c>
      <c r="Q67" s="63" t="s">
        <v>60</v>
      </c>
      <c r="R67" s="63" t="s">
        <v>59</v>
      </c>
    </row>
    <row r="68" spans="1:18">
      <c r="A68" s="60">
        <v>298</v>
      </c>
      <c r="B68" s="60">
        <v>76.75</v>
      </c>
      <c r="C68" s="60">
        <v>-313105</v>
      </c>
      <c r="D68" s="60">
        <v>339.096</v>
      </c>
      <c r="E68" s="61">
        <v>-414207</v>
      </c>
      <c r="F68" s="62">
        <v>72.566000000000003</v>
      </c>
      <c r="G68" s="60"/>
      <c r="H68" t="s">
        <v>58</v>
      </c>
      <c r="K68" s="59">
        <f t="shared" ref="K68:K86" si="10">A68</f>
        <v>298</v>
      </c>
      <c r="L68" s="58">
        <f t="shared" ref="L68:L86" si="11">B68</f>
        <v>76.75</v>
      </c>
      <c r="M68" s="58">
        <f t="shared" ref="M68:M86" si="12">D68</f>
        <v>339.096</v>
      </c>
      <c r="N68" s="57" t="s">
        <v>57</v>
      </c>
      <c r="O68" s="57" t="s">
        <v>57</v>
      </c>
      <c r="P68" s="57" t="s">
        <v>57</v>
      </c>
      <c r="Q68" s="57" t="str">
        <f t="shared" ref="Q68:Q86" si="13">IF(ISNUMBER(G68),G68*4.184,"no data")</f>
        <v>no data</v>
      </c>
      <c r="R68" s="57" t="str">
        <f t="shared" ref="R68:R86" si="14">IF(ISNUMBER(H68),H68*4.184,"no data")</f>
        <v>no data</v>
      </c>
    </row>
    <row r="69" spans="1:18">
      <c r="A69" s="60">
        <v>300</v>
      </c>
      <c r="B69" s="60">
        <v>76.819999999999993</v>
      </c>
      <c r="C69" s="60">
        <v>-312963</v>
      </c>
      <c r="D69" s="60">
        <v>339.57100000000003</v>
      </c>
      <c r="E69" s="61">
        <v>-414834</v>
      </c>
      <c r="F69" s="60">
        <v>72.227000000000004</v>
      </c>
      <c r="G69" s="60"/>
      <c r="H69" s="60"/>
      <c r="K69" s="59">
        <f t="shared" si="10"/>
        <v>300</v>
      </c>
      <c r="L69" s="58">
        <f t="shared" si="11"/>
        <v>76.819999999999993</v>
      </c>
      <c r="M69" s="58">
        <f t="shared" si="12"/>
        <v>339.57100000000003</v>
      </c>
      <c r="N69" s="57" t="s">
        <v>57</v>
      </c>
      <c r="O69" s="57" t="s">
        <v>57</v>
      </c>
      <c r="P69" s="57" t="s">
        <v>57</v>
      </c>
      <c r="Q69" s="57" t="str">
        <f t="shared" si="13"/>
        <v>no data</v>
      </c>
      <c r="R69" s="57" t="str">
        <f t="shared" si="14"/>
        <v>no data</v>
      </c>
    </row>
    <row r="70" spans="1:18">
      <c r="A70" s="60">
        <v>400</v>
      </c>
      <c r="B70" s="60">
        <v>79.41</v>
      </c>
      <c r="C70" s="60">
        <v>-305133</v>
      </c>
      <c r="D70" s="60">
        <v>362.07799999999997</v>
      </c>
      <c r="E70" s="61">
        <v>-449965</v>
      </c>
      <c r="F70" s="60">
        <v>58.758000000000003</v>
      </c>
      <c r="G70" s="60"/>
      <c r="H70" s="60"/>
      <c r="K70" s="59">
        <f t="shared" si="10"/>
        <v>400</v>
      </c>
      <c r="L70" s="58">
        <f t="shared" si="11"/>
        <v>79.41</v>
      </c>
      <c r="M70" s="58">
        <f t="shared" si="12"/>
        <v>362.07799999999997</v>
      </c>
      <c r="N70" s="57" t="s">
        <v>57</v>
      </c>
      <c r="O70" s="57" t="s">
        <v>57</v>
      </c>
      <c r="P70" s="57" t="s">
        <v>57</v>
      </c>
      <c r="Q70" s="57" t="str">
        <f t="shared" si="13"/>
        <v>no data</v>
      </c>
      <c r="R70" s="57" t="str">
        <f t="shared" si="14"/>
        <v>no data</v>
      </c>
    </row>
    <row r="71" spans="1:18">
      <c r="A71" s="60">
        <v>500</v>
      </c>
      <c r="B71" s="60">
        <v>80.650000000000006</v>
      </c>
      <c r="C71" s="60">
        <v>-297124</v>
      </c>
      <c r="D71" s="60">
        <v>379.94600000000003</v>
      </c>
      <c r="E71" s="61">
        <v>-487097</v>
      </c>
      <c r="F71" s="60">
        <v>50.884999999999998</v>
      </c>
      <c r="G71" s="60"/>
      <c r="H71" s="60"/>
      <c r="K71" s="59">
        <f t="shared" si="10"/>
        <v>500</v>
      </c>
      <c r="L71" s="58">
        <f t="shared" si="11"/>
        <v>80.650000000000006</v>
      </c>
      <c r="M71" s="58">
        <f t="shared" si="12"/>
        <v>379.94600000000003</v>
      </c>
      <c r="N71" s="57" t="s">
        <v>57</v>
      </c>
      <c r="O71" s="57" t="s">
        <v>57</v>
      </c>
      <c r="P71" s="57" t="s">
        <v>57</v>
      </c>
      <c r="Q71" s="57" t="str">
        <f t="shared" si="13"/>
        <v>no data</v>
      </c>
      <c r="R71" s="57" t="str">
        <f t="shared" si="14"/>
        <v>no data</v>
      </c>
    </row>
    <row r="72" spans="1:18">
      <c r="A72" s="60">
        <v>600</v>
      </c>
      <c r="B72" s="60">
        <v>81.36</v>
      </c>
      <c r="C72" s="60">
        <v>-289020</v>
      </c>
      <c r="D72" s="60">
        <v>394.71800000000002</v>
      </c>
      <c r="E72" s="61">
        <v>-525851</v>
      </c>
      <c r="F72" s="60">
        <v>45.777999999999999</v>
      </c>
      <c r="G72" s="60"/>
      <c r="H72" s="60"/>
      <c r="K72" s="59">
        <f t="shared" si="10"/>
        <v>600</v>
      </c>
      <c r="L72" s="58">
        <f t="shared" si="11"/>
        <v>81.36</v>
      </c>
      <c r="M72" s="58">
        <f t="shared" si="12"/>
        <v>394.71800000000002</v>
      </c>
      <c r="N72" s="57" t="s">
        <v>57</v>
      </c>
      <c r="O72" s="57" t="s">
        <v>57</v>
      </c>
      <c r="P72" s="57" t="s">
        <v>57</v>
      </c>
      <c r="Q72" s="57" t="str">
        <f t="shared" si="13"/>
        <v>no data</v>
      </c>
      <c r="R72" s="57" t="str">
        <f t="shared" si="14"/>
        <v>no data</v>
      </c>
    </row>
    <row r="73" spans="1:18">
      <c r="A73" s="60">
        <v>700</v>
      </c>
      <c r="B73" s="60">
        <v>81.81</v>
      </c>
      <c r="C73" s="60">
        <v>-280861</v>
      </c>
      <c r="D73" s="60">
        <v>407.29599999999999</v>
      </c>
      <c r="E73" s="61">
        <v>-565968</v>
      </c>
      <c r="F73" s="60">
        <v>42.231999999999999</v>
      </c>
      <c r="G73" s="60"/>
      <c r="H73" s="60"/>
      <c r="K73" s="59">
        <f t="shared" si="10"/>
        <v>700</v>
      </c>
      <c r="L73" s="58">
        <f t="shared" si="11"/>
        <v>81.81</v>
      </c>
      <c r="M73" s="58">
        <f t="shared" si="12"/>
        <v>407.29599999999999</v>
      </c>
      <c r="N73" s="57" t="s">
        <v>57</v>
      </c>
      <c r="O73" s="57" t="s">
        <v>57</v>
      </c>
      <c r="P73" s="57" t="s">
        <v>57</v>
      </c>
      <c r="Q73" s="57" t="str">
        <f t="shared" si="13"/>
        <v>no data</v>
      </c>
      <c r="R73" s="57" t="str">
        <f t="shared" si="14"/>
        <v>no data</v>
      </c>
    </row>
    <row r="74" spans="1:18">
      <c r="A74" s="60">
        <v>800</v>
      </c>
      <c r="B74" s="60">
        <v>82.13</v>
      </c>
      <c r="C74" s="60">
        <v>-272663</v>
      </c>
      <c r="D74" s="60">
        <v>418.24099999999999</v>
      </c>
      <c r="E74" s="61">
        <v>-607256</v>
      </c>
      <c r="F74" s="60">
        <v>39.649000000000001</v>
      </c>
      <c r="G74" s="60"/>
      <c r="H74" s="60"/>
      <c r="K74" s="59">
        <f t="shared" si="10"/>
        <v>800</v>
      </c>
      <c r="L74" s="58">
        <f t="shared" si="11"/>
        <v>82.13</v>
      </c>
      <c r="M74" s="58">
        <f t="shared" si="12"/>
        <v>418.24099999999999</v>
      </c>
      <c r="N74" s="57" t="s">
        <v>57</v>
      </c>
      <c r="O74" s="57" t="s">
        <v>57</v>
      </c>
      <c r="P74" s="57" t="s">
        <v>57</v>
      </c>
      <c r="Q74" s="57" t="str">
        <f t="shared" si="13"/>
        <v>no data</v>
      </c>
      <c r="R74" s="57" t="str">
        <f t="shared" si="14"/>
        <v>no data</v>
      </c>
    </row>
    <row r="75" spans="1:18">
      <c r="A75" s="60">
        <v>900</v>
      </c>
      <c r="B75" s="60">
        <v>82.37</v>
      </c>
      <c r="C75" s="60">
        <v>-264438</v>
      </c>
      <c r="D75" s="60">
        <v>427.92899999999997</v>
      </c>
      <c r="E75" s="61">
        <v>-649574</v>
      </c>
      <c r="F75" s="60">
        <v>37.698999999999998</v>
      </c>
      <c r="G75" s="60"/>
      <c r="H75" s="60"/>
      <c r="K75" s="59">
        <f t="shared" si="10"/>
        <v>900</v>
      </c>
      <c r="L75" s="58">
        <f t="shared" si="11"/>
        <v>82.37</v>
      </c>
      <c r="M75" s="58">
        <f t="shared" si="12"/>
        <v>427.92899999999997</v>
      </c>
      <c r="N75" s="57" t="s">
        <v>57</v>
      </c>
      <c r="O75" s="57" t="s">
        <v>57</v>
      </c>
      <c r="P75" s="57" t="s">
        <v>57</v>
      </c>
      <c r="Q75" s="57" t="str">
        <f t="shared" si="13"/>
        <v>no data</v>
      </c>
      <c r="R75" s="57" t="str">
        <f t="shared" si="14"/>
        <v>no data</v>
      </c>
    </row>
    <row r="76" spans="1:18">
      <c r="A76" s="60">
        <v>1000</v>
      </c>
      <c r="B76" s="60">
        <v>82.56</v>
      </c>
      <c r="C76" s="60">
        <v>-256191</v>
      </c>
      <c r="D76" s="60">
        <v>436.61700000000002</v>
      </c>
      <c r="E76" s="61">
        <v>-692809</v>
      </c>
      <c r="F76" s="60">
        <v>36.188000000000002</v>
      </c>
      <c r="G76" s="60"/>
      <c r="H76" s="60"/>
      <c r="K76" s="59">
        <f t="shared" si="10"/>
        <v>1000</v>
      </c>
      <c r="L76" s="58">
        <f t="shared" si="11"/>
        <v>82.56</v>
      </c>
      <c r="M76" s="58">
        <f t="shared" si="12"/>
        <v>436.61700000000002</v>
      </c>
      <c r="N76" s="57" t="s">
        <v>57</v>
      </c>
      <c r="O76" s="57" t="s">
        <v>57</v>
      </c>
      <c r="P76" s="57" t="s">
        <v>57</v>
      </c>
      <c r="Q76" s="57" t="str">
        <f t="shared" si="13"/>
        <v>no data</v>
      </c>
      <c r="R76" s="57" t="str">
        <f t="shared" si="14"/>
        <v>no data</v>
      </c>
    </row>
    <row r="77" spans="1:18">
      <c r="A77" s="60">
        <v>1100</v>
      </c>
      <c r="B77" s="60">
        <v>82.72</v>
      </c>
      <c r="C77" s="60">
        <v>-247927</v>
      </c>
      <c r="D77" s="60">
        <v>444.49400000000003</v>
      </c>
      <c r="E77" s="61">
        <v>-736870</v>
      </c>
      <c r="F77" s="60">
        <v>34.99</v>
      </c>
      <c r="G77" s="60"/>
      <c r="H77" s="60"/>
      <c r="K77" s="59">
        <f t="shared" si="10"/>
        <v>1100</v>
      </c>
      <c r="L77" s="58">
        <f t="shared" si="11"/>
        <v>82.72</v>
      </c>
      <c r="M77" s="58">
        <f t="shared" si="12"/>
        <v>444.49400000000003</v>
      </c>
      <c r="N77" s="57" t="s">
        <v>57</v>
      </c>
      <c r="O77" s="57" t="s">
        <v>57</v>
      </c>
      <c r="P77" s="57" t="s">
        <v>57</v>
      </c>
      <c r="Q77" s="57" t="str">
        <f t="shared" si="13"/>
        <v>no data</v>
      </c>
      <c r="R77" s="57" t="str">
        <f t="shared" si="14"/>
        <v>no data</v>
      </c>
    </row>
    <row r="78" spans="1:18">
      <c r="A78" s="60">
        <v>1200</v>
      </c>
      <c r="B78" s="60">
        <v>82.86</v>
      </c>
      <c r="C78" s="60">
        <v>-239648</v>
      </c>
      <c r="D78" s="60">
        <v>451.697</v>
      </c>
      <c r="E78" s="61">
        <v>-781685</v>
      </c>
      <c r="F78" s="60">
        <v>34.024999999999999</v>
      </c>
      <c r="G78" s="60"/>
      <c r="H78" s="60"/>
      <c r="K78" s="59">
        <f t="shared" si="10"/>
        <v>1200</v>
      </c>
      <c r="L78" s="58">
        <f t="shared" si="11"/>
        <v>82.86</v>
      </c>
      <c r="M78" s="58">
        <f t="shared" si="12"/>
        <v>451.697</v>
      </c>
      <c r="N78" s="57" t="s">
        <v>57</v>
      </c>
      <c r="O78" s="57" t="s">
        <v>57</v>
      </c>
      <c r="P78" s="57" t="s">
        <v>57</v>
      </c>
      <c r="Q78" s="57" t="str">
        <f t="shared" si="13"/>
        <v>no data</v>
      </c>
      <c r="R78" s="57" t="str">
        <f t="shared" si="14"/>
        <v>no data</v>
      </c>
    </row>
    <row r="79" spans="1:18">
      <c r="A79" s="60">
        <v>1300</v>
      </c>
      <c r="B79" s="60">
        <v>82.98</v>
      </c>
      <c r="C79" s="60">
        <v>-231356</v>
      </c>
      <c r="D79" s="60">
        <v>458.334</v>
      </c>
      <c r="E79" s="61">
        <v>-827191</v>
      </c>
      <c r="F79" s="60">
        <v>33.235999999999997</v>
      </c>
      <c r="G79" s="60"/>
      <c r="H79" s="60"/>
      <c r="K79" s="59">
        <f t="shared" si="10"/>
        <v>1300</v>
      </c>
      <c r="L79" s="58">
        <f t="shared" si="11"/>
        <v>82.98</v>
      </c>
      <c r="M79" s="58">
        <f t="shared" si="12"/>
        <v>458.334</v>
      </c>
      <c r="N79" s="57" t="s">
        <v>57</v>
      </c>
      <c r="O79" s="57" t="s">
        <v>57</v>
      </c>
      <c r="P79" s="57" t="s">
        <v>57</v>
      </c>
      <c r="Q79" s="57" t="str">
        <f t="shared" si="13"/>
        <v>no data</v>
      </c>
      <c r="R79" s="57" t="str">
        <f t="shared" si="14"/>
        <v>no data</v>
      </c>
    </row>
    <row r="80" spans="1:18">
      <c r="A80" s="60">
        <v>1400</v>
      </c>
      <c r="B80" s="60">
        <v>83.09</v>
      </c>
      <c r="C80" s="60">
        <v>-223052</v>
      </c>
      <c r="D80" s="60">
        <v>464.488</v>
      </c>
      <c r="E80" s="61">
        <v>-873336</v>
      </c>
      <c r="F80" s="60">
        <v>32.584000000000003</v>
      </c>
      <c r="G80" s="60"/>
      <c r="H80" s="60"/>
      <c r="K80" s="59">
        <f t="shared" si="10"/>
        <v>1400</v>
      </c>
      <c r="L80" s="58">
        <f t="shared" si="11"/>
        <v>83.09</v>
      </c>
      <c r="M80" s="58">
        <f t="shared" si="12"/>
        <v>464.488</v>
      </c>
      <c r="N80" s="57" t="s">
        <v>57</v>
      </c>
      <c r="O80" s="57" t="s">
        <v>57</v>
      </c>
      <c r="P80" s="57" t="s">
        <v>57</v>
      </c>
      <c r="Q80" s="57" t="str">
        <f t="shared" si="13"/>
        <v>no data</v>
      </c>
      <c r="R80" s="57" t="str">
        <f t="shared" si="14"/>
        <v>no data</v>
      </c>
    </row>
    <row r="81" spans="1:18">
      <c r="A81" s="60">
        <v>1500</v>
      </c>
      <c r="B81" s="60">
        <v>83.2</v>
      </c>
      <c r="C81" s="60">
        <v>-214738</v>
      </c>
      <c r="D81" s="60">
        <v>470.22500000000002</v>
      </c>
      <c r="E81" s="61">
        <v>-920075</v>
      </c>
      <c r="F81" s="60">
        <v>32.039000000000001</v>
      </c>
      <c r="G81" s="60"/>
      <c r="H81" s="60"/>
      <c r="K81" s="59">
        <f t="shared" si="10"/>
        <v>1500</v>
      </c>
      <c r="L81" s="58">
        <f t="shared" si="11"/>
        <v>83.2</v>
      </c>
      <c r="M81" s="58">
        <f t="shared" si="12"/>
        <v>470.22500000000002</v>
      </c>
      <c r="N81" s="57" t="s">
        <v>57</v>
      </c>
      <c r="O81" s="57" t="s">
        <v>57</v>
      </c>
      <c r="P81" s="57" t="s">
        <v>57</v>
      </c>
      <c r="Q81" s="57" t="str">
        <f t="shared" si="13"/>
        <v>no data</v>
      </c>
      <c r="R81" s="57" t="str">
        <f t="shared" si="14"/>
        <v>no data</v>
      </c>
    </row>
    <row r="82" spans="1:18">
      <c r="A82" s="60">
        <v>1600</v>
      </c>
      <c r="B82" s="60">
        <v>83.3</v>
      </c>
      <c r="C82" s="60">
        <v>-206413</v>
      </c>
      <c r="D82" s="60">
        <v>475.59699999999998</v>
      </c>
      <c r="E82" s="61">
        <v>-967369</v>
      </c>
      <c r="F82" s="60">
        <v>31.581</v>
      </c>
      <c r="K82" s="59">
        <f t="shared" si="10"/>
        <v>1600</v>
      </c>
      <c r="L82" s="58">
        <f t="shared" si="11"/>
        <v>83.3</v>
      </c>
      <c r="M82" s="58">
        <f t="shared" si="12"/>
        <v>475.59699999999998</v>
      </c>
      <c r="N82" s="57" t="s">
        <v>57</v>
      </c>
      <c r="O82" s="57" t="s">
        <v>57</v>
      </c>
      <c r="P82" s="57" t="s">
        <v>57</v>
      </c>
      <c r="Q82" s="57" t="str">
        <f t="shared" si="13"/>
        <v>no data</v>
      </c>
      <c r="R82" s="57" t="str">
        <f t="shared" si="14"/>
        <v>no data</v>
      </c>
    </row>
    <row r="83" spans="1:18">
      <c r="A83" s="60">
        <v>1700</v>
      </c>
      <c r="B83" s="60">
        <v>83.39</v>
      </c>
      <c r="C83" s="60">
        <v>-198079</v>
      </c>
      <c r="D83" s="60">
        <v>480.65</v>
      </c>
      <c r="E83" s="61">
        <v>-1015184</v>
      </c>
      <c r="F83" s="60">
        <v>31.192</v>
      </c>
      <c r="K83" s="59">
        <f t="shared" si="10"/>
        <v>1700</v>
      </c>
      <c r="L83" s="58">
        <f t="shared" si="11"/>
        <v>83.39</v>
      </c>
      <c r="M83" s="58">
        <f t="shared" si="12"/>
        <v>480.65</v>
      </c>
      <c r="N83" s="57" t="s">
        <v>57</v>
      </c>
      <c r="O83" s="57" t="s">
        <v>57</v>
      </c>
      <c r="P83" s="57" t="s">
        <v>57</v>
      </c>
      <c r="Q83" s="57" t="str">
        <f t="shared" si="13"/>
        <v>no data</v>
      </c>
      <c r="R83" s="57" t="str">
        <f t="shared" si="14"/>
        <v>no data</v>
      </c>
    </row>
    <row r="84" spans="1:18">
      <c r="A84" s="60">
        <v>1800</v>
      </c>
      <c r="B84" s="60">
        <v>83.48</v>
      </c>
      <c r="C84" s="60">
        <v>-189735</v>
      </c>
      <c r="D84" s="60">
        <v>485.41899999999998</v>
      </c>
      <c r="E84" s="61">
        <v>-1063489</v>
      </c>
      <c r="F84" s="60">
        <v>30.861000000000001</v>
      </c>
      <c r="K84" s="59">
        <f t="shared" si="10"/>
        <v>1800</v>
      </c>
      <c r="L84" s="58">
        <f t="shared" si="11"/>
        <v>83.48</v>
      </c>
      <c r="M84" s="58">
        <f t="shared" si="12"/>
        <v>485.41899999999998</v>
      </c>
      <c r="N84" s="57" t="s">
        <v>57</v>
      </c>
      <c r="O84" s="57" t="s">
        <v>57</v>
      </c>
      <c r="P84" s="57" t="s">
        <v>57</v>
      </c>
      <c r="Q84" s="57" t="str">
        <f t="shared" si="13"/>
        <v>no data</v>
      </c>
      <c r="R84" s="57" t="str">
        <f t="shared" si="14"/>
        <v>no data</v>
      </c>
    </row>
    <row r="85" spans="1:18">
      <c r="A85" s="60">
        <v>1900</v>
      </c>
      <c r="B85" s="60">
        <v>83.57</v>
      </c>
      <c r="C85" s="60">
        <v>-181383</v>
      </c>
      <c r="D85" s="60">
        <v>489.935</v>
      </c>
      <c r="E85" s="61">
        <v>-1112259</v>
      </c>
      <c r="F85" s="60">
        <v>30.577000000000002</v>
      </c>
      <c r="K85" s="59">
        <f t="shared" si="10"/>
        <v>1900</v>
      </c>
      <c r="L85" s="58">
        <f t="shared" si="11"/>
        <v>83.57</v>
      </c>
      <c r="M85" s="58">
        <f t="shared" si="12"/>
        <v>489.935</v>
      </c>
      <c r="N85" s="57" t="s">
        <v>57</v>
      </c>
      <c r="O85" s="57" t="s">
        <v>57</v>
      </c>
      <c r="P85" s="57" t="s">
        <v>57</v>
      </c>
      <c r="Q85" s="57" t="str">
        <f t="shared" si="13"/>
        <v>no data</v>
      </c>
      <c r="R85" s="57" t="str">
        <f t="shared" si="14"/>
        <v>no data</v>
      </c>
    </row>
    <row r="86" spans="1:18">
      <c r="A86" s="60">
        <v>2000</v>
      </c>
      <c r="B86" s="60">
        <v>83.65</v>
      </c>
      <c r="C86" s="60">
        <v>-173022</v>
      </c>
      <c r="D86" s="60">
        <v>494.22300000000001</v>
      </c>
      <c r="E86" s="61">
        <v>-1161469</v>
      </c>
      <c r="F86" s="60">
        <v>30.334</v>
      </c>
      <c r="K86" s="59">
        <f t="shared" si="10"/>
        <v>2000</v>
      </c>
      <c r="L86" s="58">
        <f t="shared" si="11"/>
        <v>83.65</v>
      </c>
      <c r="M86" s="58">
        <f t="shared" si="12"/>
        <v>494.22300000000001</v>
      </c>
      <c r="N86" s="57" t="s">
        <v>57</v>
      </c>
      <c r="O86" s="57" t="s">
        <v>57</v>
      </c>
      <c r="P86" s="57" t="s">
        <v>57</v>
      </c>
      <c r="Q86" s="57" t="str">
        <f t="shared" si="13"/>
        <v>no data</v>
      </c>
      <c r="R86" s="57" t="str">
        <f t="shared" si="14"/>
        <v>no data</v>
      </c>
    </row>
    <row r="90" spans="1:18">
      <c r="A90" s="78" t="s">
        <v>82</v>
      </c>
      <c r="D90" s="80" t="s">
        <v>81</v>
      </c>
      <c r="E90" s="79" t="s">
        <v>80</v>
      </c>
      <c r="K90" s="76"/>
    </row>
    <row r="91" spans="1:18">
      <c r="A91" s="78" t="s">
        <v>79</v>
      </c>
      <c r="K91" s="76" t="s">
        <v>78</v>
      </c>
    </row>
    <row r="92" spans="1:18">
      <c r="A92" s="77" t="s">
        <v>77</v>
      </c>
      <c r="K92" s="76" t="s">
        <v>76</v>
      </c>
    </row>
    <row r="93" spans="1:18">
      <c r="C93" s="60"/>
    </row>
    <row r="94" spans="1:18">
      <c r="A94" s="60"/>
      <c r="B94" s="75" t="s">
        <v>75</v>
      </c>
      <c r="C94" s="73" t="s">
        <v>74</v>
      </c>
      <c r="D94" s="72" t="s">
        <v>75</v>
      </c>
      <c r="E94" s="74" t="s">
        <v>74</v>
      </c>
      <c r="F94" s="73"/>
      <c r="G94" s="72"/>
      <c r="H94" s="60"/>
      <c r="K94" s="55" t="str">
        <f>A91</f>
        <v>Zinc Dichloride (monomeric gas)</v>
      </c>
      <c r="L94" s="55" t="str">
        <f>A90</f>
        <v>ZnCl2(g)</v>
      </c>
      <c r="M94" s="55" t="str">
        <f>CONCATENATE(D90,"(g)")</f>
        <v>Zn1Cl2(g)</v>
      </c>
      <c r="N94" s="55" t="s">
        <v>73</v>
      </c>
      <c r="O94" s="55" t="str">
        <f>A92</f>
        <v>-</v>
      </c>
    </row>
    <row r="95" spans="1:18">
      <c r="A95" s="70" t="s">
        <v>72</v>
      </c>
      <c r="B95" s="71" t="s">
        <v>71</v>
      </c>
      <c r="C95" s="70" t="s">
        <v>70</v>
      </c>
      <c r="D95" s="69" t="s">
        <v>69</v>
      </c>
      <c r="E95" s="68" t="s">
        <v>68</v>
      </c>
      <c r="F95" s="67" t="s">
        <v>67</v>
      </c>
      <c r="G95" s="66"/>
      <c r="H95" s="65"/>
      <c r="K95" s="63" t="s">
        <v>66</v>
      </c>
      <c r="L95" s="63" t="s">
        <v>65</v>
      </c>
      <c r="M95" s="63" t="s">
        <v>64</v>
      </c>
      <c r="N95" s="64" t="s">
        <v>63</v>
      </c>
      <c r="O95" s="63" t="s">
        <v>62</v>
      </c>
      <c r="P95" s="63" t="s">
        <v>61</v>
      </c>
      <c r="Q95" s="63" t="s">
        <v>60</v>
      </c>
      <c r="R95" s="63" t="s">
        <v>59</v>
      </c>
    </row>
    <row r="96" spans="1:18">
      <c r="A96" s="60">
        <v>298</v>
      </c>
      <c r="B96" s="60">
        <v>56.87</v>
      </c>
      <c r="C96" s="60">
        <v>-267282</v>
      </c>
      <c r="D96" s="60">
        <v>277.10199999999998</v>
      </c>
      <c r="E96" s="61">
        <v>-349900</v>
      </c>
      <c r="F96" s="62">
        <v>61.3</v>
      </c>
      <c r="G96" s="60"/>
      <c r="H96" t="s">
        <v>58</v>
      </c>
      <c r="K96" s="59">
        <f t="shared" ref="K96:K114" si="15">A96</f>
        <v>298</v>
      </c>
      <c r="L96" s="58">
        <f t="shared" ref="L96:L114" si="16">B96</f>
        <v>56.87</v>
      </c>
      <c r="M96" s="58">
        <f t="shared" ref="M96:M114" si="17">D96</f>
        <v>277.10199999999998</v>
      </c>
      <c r="N96" s="57" t="s">
        <v>57</v>
      </c>
      <c r="O96" s="57" t="s">
        <v>57</v>
      </c>
      <c r="P96" s="57" t="s">
        <v>57</v>
      </c>
      <c r="Q96" s="57" t="str">
        <f t="shared" ref="Q96:Q114" si="18">IF(ISNUMBER(G96),G96*4.184,"no data")</f>
        <v>no data</v>
      </c>
      <c r="R96" s="57" t="str">
        <f t="shared" ref="R96:R114" si="19">IF(ISNUMBER(H96),H96*4.184,"no data")</f>
        <v>no data</v>
      </c>
    </row>
    <row r="97" spans="1:18">
      <c r="A97" s="60">
        <v>300</v>
      </c>
      <c r="B97" s="60">
        <v>56.93</v>
      </c>
      <c r="C97" s="60">
        <v>-267177</v>
      </c>
      <c r="D97" s="60">
        <v>277.45400000000001</v>
      </c>
      <c r="E97" s="61">
        <v>-350413</v>
      </c>
      <c r="F97" s="60">
        <v>61.011000000000003</v>
      </c>
      <c r="G97" s="60"/>
      <c r="K97" s="59">
        <f t="shared" si="15"/>
        <v>300</v>
      </c>
      <c r="L97" s="58">
        <f t="shared" si="16"/>
        <v>56.93</v>
      </c>
      <c r="M97" s="58">
        <f t="shared" si="17"/>
        <v>277.45400000000001</v>
      </c>
      <c r="N97" s="57" t="s">
        <v>57</v>
      </c>
      <c r="O97" s="57" t="s">
        <v>57</v>
      </c>
      <c r="P97" s="57" t="s">
        <v>57</v>
      </c>
      <c r="Q97" s="57" t="str">
        <f t="shared" si="18"/>
        <v>no data</v>
      </c>
      <c r="R97" s="57" t="str">
        <f t="shared" si="19"/>
        <v>no data</v>
      </c>
    </row>
    <row r="98" spans="1:18">
      <c r="A98" s="60">
        <v>400</v>
      </c>
      <c r="B98" s="60">
        <v>59.02</v>
      </c>
      <c r="C98" s="60">
        <v>-261364</v>
      </c>
      <c r="D98" s="60">
        <v>294.161</v>
      </c>
      <c r="E98" s="61">
        <v>-379028</v>
      </c>
      <c r="F98" s="60">
        <v>49.494999999999997</v>
      </c>
      <c r="G98" s="60"/>
      <c r="H98" s="60"/>
      <c r="K98" s="59">
        <f t="shared" si="15"/>
        <v>400</v>
      </c>
      <c r="L98" s="58">
        <f t="shared" si="16"/>
        <v>59.02</v>
      </c>
      <c r="M98" s="58">
        <f t="shared" si="17"/>
        <v>294.161</v>
      </c>
      <c r="N98" s="57" t="s">
        <v>57</v>
      </c>
      <c r="O98" s="57" t="s">
        <v>57</v>
      </c>
      <c r="P98" s="57" t="s">
        <v>57</v>
      </c>
      <c r="Q98" s="57" t="str">
        <f t="shared" si="18"/>
        <v>no data</v>
      </c>
      <c r="R98" s="57" t="str">
        <f t="shared" si="19"/>
        <v>no data</v>
      </c>
    </row>
    <row r="99" spans="1:18">
      <c r="A99" s="60">
        <v>500</v>
      </c>
      <c r="B99" s="60">
        <v>59.99</v>
      </c>
      <c r="C99" s="60">
        <v>-255408</v>
      </c>
      <c r="D99" s="60">
        <v>307.447</v>
      </c>
      <c r="E99" s="61">
        <v>-409132</v>
      </c>
      <c r="F99" s="60">
        <v>42.741</v>
      </c>
      <c r="G99" s="60"/>
      <c r="H99" s="60"/>
      <c r="K99" s="59">
        <f t="shared" si="15"/>
        <v>500</v>
      </c>
      <c r="L99" s="58">
        <f t="shared" si="16"/>
        <v>59.99</v>
      </c>
      <c r="M99" s="58">
        <f t="shared" si="17"/>
        <v>307.447</v>
      </c>
      <c r="N99" s="57" t="s">
        <v>57</v>
      </c>
      <c r="O99" s="57" t="s">
        <v>57</v>
      </c>
      <c r="P99" s="57" t="s">
        <v>57</v>
      </c>
      <c r="Q99" s="57" t="str">
        <f t="shared" si="18"/>
        <v>no data</v>
      </c>
      <c r="R99" s="57" t="str">
        <f t="shared" si="19"/>
        <v>no data</v>
      </c>
    </row>
    <row r="100" spans="1:18">
      <c r="A100" s="60">
        <v>600</v>
      </c>
      <c r="B100" s="60">
        <v>60.52</v>
      </c>
      <c r="C100" s="60">
        <v>-249381</v>
      </c>
      <c r="D100" s="60">
        <v>318.435</v>
      </c>
      <c r="E100" s="61">
        <v>-440442</v>
      </c>
      <c r="F100" s="60">
        <v>38.343000000000004</v>
      </c>
      <c r="G100" s="60"/>
      <c r="H100" s="60"/>
      <c r="K100" s="59">
        <f t="shared" si="15"/>
        <v>600</v>
      </c>
      <c r="L100" s="58">
        <f t="shared" si="16"/>
        <v>60.52</v>
      </c>
      <c r="M100" s="58">
        <f t="shared" si="17"/>
        <v>318.435</v>
      </c>
      <c r="N100" s="57" t="s">
        <v>57</v>
      </c>
      <c r="O100" s="57" t="s">
        <v>57</v>
      </c>
      <c r="P100" s="57" t="s">
        <v>57</v>
      </c>
      <c r="Q100" s="57" t="str">
        <f t="shared" si="18"/>
        <v>no data</v>
      </c>
      <c r="R100" s="57" t="str">
        <f t="shared" si="19"/>
        <v>no data</v>
      </c>
    </row>
    <row r="101" spans="1:18">
      <c r="A101" s="60">
        <v>700</v>
      </c>
      <c r="B101" s="60">
        <v>60.83</v>
      </c>
      <c r="C101" s="60">
        <v>-243312</v>
      </c>
      <c r="D101" s="60">
        <v>327.79</v>
      </c>
      <c r="E101" s="61">
        <v>-472765</v>
      </c>
      <c r="F101" s="60">
        <v>35.277000000000001</v>
      </c>
      <c r="G101" s="60"/>
      <c r="H101" s="60"/>
      <c r="K101" s="59">
        <f t="shared" si="15"/>
        <v>700</v>
      </c>
      <c r="L101" s="58">
        <f t="shared" si="16"/>
        <v>60.83</v>
      </c>
      <c r="M101" s="58">
        <f t="shared" si="17"/>
        <v>327.79</v>
      </c>
      <c r="N101" s="57" t="s">
        <v>57</v>
      </c>
      <c r="O101" s="57" t="s">
        <v>57</v>
      </c>
      <c r="P101" s="57" t="s">
        <v>57</v>
      </c>
      <c r="Q101" s="57" t="str">
        <f t="shared" si="18"/>
        <v>no data</v>
      </c>
      <c r="R101" s="57" t="str">
        <f t="shared" si="19"/>
        <v>no data</v>
      </c>
    </row>
    <row r="102" spans="1:18">
      <c r="A102" s="60">
        <v>800</v>
      </c>
      <c r="B102" s="60">
        <v>61.04</v>
      </c>
      <c r="C102" s="60">
        <v>-237217</v>
      </c>
      <c r="D102" s="60">
        <v>335.92700000000002</v>
      </c>
      <c r="E102" s="61">
        <v>-505959</v>
      </c>
      <c r="F102" s="60">
        <v>33.034999999999997</v>
      </c>
      <c r="G102" s="60"/>
      <c r="H102" s="60"/>
      <c r="K102" s="59">
        <f t="shared" si="15"/>
        <v>800</v>
      </c>
      <c r="L102" s="58">
        <f t="shared" si="16"/>
        <v>61.04</v>
      </c>
      <c r="M102" s="58">
        <f t="shared" si="17"/>
        <v>335.92700000000002</v>
      </c>
      <c r="N102" s="57" t="s">
        <v>57</v>
      </c>
      <c r="O102" s="57" t="s">
        <v>57</v>
      </c>
      <c r="P102" s="57" t="s">
        <v>57</v>
      </c>
      <c r="Q102" s="57" t="str">
        <f t="shared" si="18"/>
        <v>no data</v>
      </c>
      <c r="R102" s="57" t="str">
        <f t="shared" si="19"/>
        <v>no data</v>
      </c>
    </row>
    <row r="103" spans="1:18">
      <c r="A103" s="60">
        <v>900</v>
      </c>
      <c r="B103" s="60">
        <v>61.18</v>
      </c>
      <c r="C103" s="60">
        <v>-231106</v>
      </c>
      <c r="D103" s="60">
        <v>343.12599999999998</v>
      </c>
      <c r="E103" s="61">
        <v>-539919</v>
      </c>
      <c r="F103" s="60">
        <v>31.335000000000001</v>
      </c>
      <c r="G103" s="60"/>
      <c r="H103" s="60"/>
      <c r="K103" s="59">
        <f t="shared" si="15"/>
        <v>900</v>
      </c>
      <c r="L103" s="58">
        <f t="shared" si="16"/>
        <v>61.18</v>
      </c>
      <c r="M103" s="58">
        <f t="shared" si="17"/>
        <v>343.12599999999998</v>
      </c>
      <c r="N103" s="57" t="s">
        <v>57</v>
      </c>
      <c r="O103" s="57" t="s">
        <v>57</v>
      </c>
      <c r="P103" s="57" t="s">
        <v>57</v>
      </c>
      <c r="Q103" s="57" t="str">
        <f t="shared" si="18"/>
        <v>no data</v>
      </c>
      <c r="R103" s="57" t="str">
        <f t="shared" si="19"/>
        <v>no data</v>
      </c>
    </row>
    <row r="104" spans="1:18">
      <c r="A104" s="60">
        <v>1000</v>
      </c>
      <c r="B104" s="60">
        <v>61.28</v>
      </c>
      <c r="C104" s="60">
        <v>-224982</v>
      </c>
      <c r="D104" s="60">
        <v>349.577</v>
      </c>
      <c r="E104" s="61">
        <v>-574560</v>
      </c>
      <c r="F104" s="60">
        <v>30.010999999999999</v>
      </c>
      <c r="G104" s="60"/>
      <c r="H104" s="60"/>
      <c r="K104" s="59">
        <f t="shared" si="15"/>
        <v>1000</v>
      </c>
      <c r="L104" s="58">
        <f t="shared" si="16"/>
        <v>61.28</v>
      </c>
      <c r="M104" s="58">
        <f t="shared" si="17"/>
        <v>349.577</v>
      </c>
      <c r="N104" s="57" t="s">
        <v>57</v>
      </c>
      <c r="O104" s="57" t="s">
        <v>57</v>
      </c>
      <c r="P104" s="57" t="s">
        <v>57</v>
      </c>
      <c r="Q104" s="57" t="str">
        <f t="shared" si="18"/>
        <v>no data</v>
      </c>
      <c r="R104" s="57" t="str">
        <f t="shared" si="19"/>
        <v>no data</v>
      </c>
    </row>
    <row r="105" spans="1:18">
      <c r="A105" s="60">
        <v>1100</v>
      </c>
      <c r="B105" s="60">
        <v>61.36</v>
      </c>
      <c r="C105" s="60">
        <v>-218850</v>
      </c>
      <c r="D105" s="60">
        <v>355.42200000000003</v>
      </c>
      <c r="E105" s="61">
        <v>-609814</v>
      </c>
      <c r="F105" s="60">
        <v>28.957000000000001</v>
      </c>
      <c r="G105" s="60"/>
      <c r="H105" s="60"/>
      <c r="K105" s="59">
        <f t="shared" si="15"/>
        <v>1100</v>
      </c>
      <c r="L105" s="58">
        <f t="shared" si="16"/>
        <v>61.36</v>
      </c>
      <c r="M105" s="58">
        <f t="shared" si="17"/>
        <v>355.42200000000003</v>
      </c>
      <c r="N105" s="57" t="s">
        <v>57</v>
      </c>
      <c r="O105" s="57" t="s">
        <v>57</v>
      </c>
      <c r="P105" s="57" t="s">
        <v>57</v>
      </c>
      <c r="Q105" s="57" t="str">
        <f t="shared" si="18"/>
        <v>no data</v>
      </c>
      <c r="R105" s="57" t="str">
        <f t="shared" si="19"/>
        <v>no data</v>
      </c>
    </row>
    <row r="106" spans="1:18">
      <c r="A106" s="60">
        <v>1200</v>
      </c>
      <c r="B106" s="60">
        <v>61.41</v>
      </c>
      <c r="C106" s="60">
        <v>-212711</v>
      </c>
      <c r="D106" s="60">
        <v>360.76299999999998</v>
      </c>
      <c r="E106" s="61">
        <v>-645627</v>
      </c>
      <c r="F106" s="60">
        <v>28.103000000000002</v>
      </c>
      <c r="G106" s="60"/>
      <c r="H106" s="60"/>
      <c r="K106" s="59">
        <f t="shared" si="15"/>
        <v>1200</v>
      </c>
      <c r="L106" s="58">
        <f t="shared" si="16"/>
        <v>61.41</v>
      </c>
      <c r="M106" s="58">
        <f t="shared" si="17"/>
        <v>360.76299999999998</v>
      </c>
      <c r="N106" s="57" t="s">
        <v>57</v>
      </c>
      <c r="O106" s="57" t="s">
        <v>57</v>
      </c>
      <c r="P106" s="57" t="s">
        <v>57</v>
      </c>
      <c r="Q106" s="57" t="str">
        <f t="shared" si="18"/>
        <v>no data</v>
      </c>
      <c r="R106" s="57" t="str">
        <f t="shared" si="19"/>
        <v>no data</v>
      </c>
    </row>
    <row r="107" spans="1:18">
      <c r="A107" s="60">
        <v>1300</v>
      </c>
      <c r="B107" s="60">
        <v>61.46</v>
      </c>
      <c r="C107" s="60">
        <v>-206568</v>
      </c>
      <c r="D107" s="60">
        <v>365.68099999999998</v>
      </c>
      <c r="E107" s="61">
        <v>-681953</v>
      </c>
      <c r="F107" s="60">
        <v>27.401</v>
      </c>
      <c r="G107" s="60"/>
      <c r="H107" s="60"/>
      <c r="K107" s="59">
        <f t="shared" si="15"/>
        <v>1300</v>
      </c>
      <c r="L107" s="58">
        <f t="shared" si="16"/>
        <v>61.46</v>
      </c>
      <c r="M107" s="58">
        <f t="shared" si="17"/>
        <v>365.68099999999998</v>
      </c>
      <c r="N107" s="57" t="s">
        <v>57</v>
      </c>
      <c r="O107" s="57" t="s">
        <v>57</v>
      </c>
      <c r="P107" s="57" t="s">
        <v>57</v>
      </c>
      <c r="Q107" s="57" t="str">
        <f t="shared" si="18"/>
        <v>no data</v>
      </c>
      <c r="R107" s="57" t="str">
        <f t="shared" si="19"/>
        <v>no data</v>
      </c>
    </row>
    <row r="108" spans="1:18">
      <c r="A108" s="60">
        <v>1400</v>
      </c>
      <c r="B108" s="60">
        <v>61.49</v>
      </c>
      <c r="C108" s="60">
        <v>-200420</v>
      </c>
      <c r="D108" s="60">
        <v>370.23700000000002</v>
      </c>
      <c r="E108" s="61">
        <v>-718751</v>
      </c>
      <c r="F108" s="60">
        <v>26.815999999999999</v>
      </c>
      <c r="G108" s="60"/>
      <c r="H108" s="60"/>
      <c r="K108" s="59">
        <f t="shared" si="15"/>
        <v>1400</v>
      </c>
      <c r="L108" s="58">
        <f t="shared" si="16"/>
        <v>61.49</v>
      </c>
      <c r="M108" s="58">
        <f t="shared" si="17"/>
        <v>370.23700000000002</v>
      </c>
      <c r="N108" s="57" t="s">
        <v>57</v>
      </c>
      <c r="O108" s="57" t="s">
        <v>57</v>
      </c>
      <c r="P108" s="57" t="s">
        <v>57</v>
      </c>
      <c r="Q108" s="57" t="str">
        <f t="shared" si="18"/>
        <v>no data</v>
      </c>
      <c r="R108" s="57" t="str">
        <f t="shared" si="19"/>
        <v>no data</v>
      </c>
    </row>
    <row r="109" spans="1:18">
      <c r="A109" s="60">
        <v>1500</v>
      </c>
      <c r="B109" s="60">
        <v>61.52</v>
      </c>
      <c r="C109" s="60">
        <v>-194269</v>
      </c>
      <c r="D109" s="60">
        <v>374.48</v>
      </c>
      <c r="E109" s="61">
        <v>-755990</v>
      </c>
      <c r="F109" s="60">
        <v>26.324999999999999</v>
      </c>
      <c r="G109" s="60"/>
      <c r="H109" s="60"/>
      <c r="K109" s="59">
        <f t="shared" si="15"/>
        <v>1500</v>
      </c>
      <c r="L109" s="58">
        <f t="shared" si="16"/>
        <v>61.52</v>
      </c>
      <c r="M109" s="58">
        <f t="shared" si="17"/>
        <v>374.48</v>
      </c>
      <c r="N109" s="57" t="s">
        <v>57</v>
      </c>
      <c r="O109" s="57" t="s">
        <v>57</v>
      </c>
      <c r="P109" s="57" t="s">
        <v>57</v>
      </c>
      <c r="Q109" s="57" t="str">
        <f t="shared" si="18"/>
        <v>no data</v>
      </c>
      <c r="R109" s="57" t="str">
        <f t="shared" si="19"/>
        <v>no data</v>
      </c>
    </row>
    <row r="110" spans="1:18">
      <c r="A110" s="60">
        <v>1600</v>
      </c>
      <c r="B110" s="60">
        <v>61.55</v>
      </c>
      <c r="C110" s="60">
        <v>-188115</v>
      </c>
      <c r="D110" s="60">
        <v>378.452</v>
      </c>
      <c r="E110" s="61">
        <v>-793638</v>
      </c>
      <c r="F110" s="60">
        <v>25.908999999999999</v>
      </c>
      <c r="K110" s="59">
        <f t="shared" si="15"/>
        <v>1600</v>
      </c>
      <c r="L110" s="58">
        <f t="shared" si="16"/>
        <v>61.55</v>
      </c>
      <c r="M110" s="58">
        <f t="shared" si="17"/>
        <v>378.452</v>
      </c>
      <c r="N110" s="57" t="s">
        <v>57</v>
      </c>
      <c r="O110" s="57" t="s">
        <v>57</v>
      </c>
      <c r="P110" s="57" t="s">
        <v>57</v>
      </c>
      <c r="Q110" s="57" t="str">
        <f t="shared" si="18"/>
        <v>no data</v>
      </c>
      <c r="R110" s="57" t="str">
        <f t="shared" si="19"/>
        <v>no data</v>
      </c>
    </row>
    <row r="111" spans="1:18">
      <c r="A111" s="60">
        <v>1700</v>
      </c>
      <c r="B111" s="60">
        <v>61.56</v>
      </c>
      <c r="C111" s="60">
        <v>-181960</v>
      </c>
      <c r="D111" s="60">
        <v>382.18400000000003</v>
      </c>
      <c r="E111" s="61">
        <v>-831672</v>
      </c>
      <c r="F111" s="60">
        <v>25.553999999999998</v>
      </c>
      <c r="K111" s="59">
        <f t="shared" si="15"/>
        <v>1700</v>
      </c>
      <c r="L111" s="58">
        <f t="shared" si="16"/>
        <v>61.56</v>
      </c>
      <c r="M111" s="58">
        <f t="shared" si="17"/>
        <v>382.18400000000003</v>
      </c>
      <c r="N111" s="57" t="s">
        <v>57</v>
      </c>
      <c r="O111" s="57" t="s">
        <v>57</v>
      </c>
      <c r="P111" s="57" t="s">
        <v>57</v>
      </c>
      <c r="Q111" s="57" t="str">
        <f t="shared" si="18"/>
        <v>no data</v>
      </c>
      <c r="R111" s="57" t="str">
        <f t="shared" si="19"/>
        <v>no data</v>
      </c>
    </row>
    <row r="112" spans="1:18">
      <c r="A112" s="60">
        <v>1800</v>
      </c>
      <c r="B112" s="60">
        <v>61.58</v>
      </c>
      <c r="C112" s="60">
        <v>-175803</v>
      </c>
      <c r="D112" s="60">
        <v>385.70299999999997</v>
      </c>
      <c r="E112" s="61">
        <v>-870068</v>
      </c>
      <c r="F112" s="60">
        <v>25.248000000000001</v>
      </c>
      <c r="K112" s="59">
        <f t="shared" si="15"/>
        <v>1800</v>
      </c>
      <c r="L112" s="58">
        <f t="shared" si="16"/>
        <v>61.58</v>
      </c>
      <c r="M112" s="58">
        <f t="shared" si="17"/>
        <v>385.70299999999997</v>
      </c>
      <c r="N112" s="57" t="s">
        <v>57</v>
      </c>
      <c r="O112" s="57" t="s">
        <v>57</v>
      </c>
      <c r="P112" s="57" t="s">
        <v>57</v>
      </c>
      <c r="Q112" s="57" t="str">
        <f t="shared" si="18"/>
        <v>no data</v>
      </c>
      <c r="R112" s="57" t="str">
        <f t="shared" si="19"/>
        <v>no data</v>
      </c>
    </row>
    <row r="113" spans="1:18">
      <c r="A113" s="60">
        <v>1900</v>
      </c>
      <c r="B113" s="60">
        <v>61.59</v>
      </c>
      <c r="C113" s="60">
        <v>-169644</v>
      </c>
      <c r="D113" s="60">
        <v>389.03300000000002</v>
      </c>
      <c r="E113" s="61">
        <v>-908806</v>
      </c>
      <c r="F113" s="60">
        <v>24.984000000000002</v>
      </c>
      <c r="K113" s="59">
        <f t="shared" si="15"/>
        <v>1900</v>
      </c>
      <c r="L113" s="58">
        <f t="shared" si="16"/>
        <v>61.59</v>
      </c>
      <c r="M113" s="58">
        <f t="shared" si="17"/>
        <v>389.03300000000002</v>
      </c>
      <c r="N113" s="57" t="s">
        <v>57</v>
      </c>
      <c r="O113" s="57" t="s">
        <v>57</v>
      </c>
      <c r="P113" s="57" t="s">
        <v>57</v>
      </c>
      <c r="Q113" s="57" t="str">
        <f t="shared" si="18"/>
        <v>no data</v>
      </c>
      <c r="R113" s="57" t="str">
        <f t="shared" si="19"/>
        <v>no data</v>
      </c>
    </row>
    <row r="114" spans="1:18">
      <c r="A114" s="60">
        <v>2000</v>
      </c>
      <c r="B114" s="60">
        <v>61.61</v>
      </c>
      <c r="C114" s="60">
        <v>-163484</v>
      </c>
      <c r="D114" s="60">
        <v>392.19299999999998</v>
      </c>
      <c r="E114" s="61">
        <v>-947869</v>
      </c>
      <c r="F114" s="60">
        <v>24.754999999999999</v>
      </c>
      <c r="K114" s="59">
        <f t="shared" si="15"/>
        <v>2000</v>
      </c>
      <c r="L114" s="58">
        <f t="shared" si="16"/>
        <v>61.61</v>
      </c>
      <c r="M114" s="58">
        <f t="shared" si="17"/>
        <v>392.19299999999998</v>
      </c>
      <c r="N114" s="57" t="s">
        <v>57</v>
      </c>
      <c r="O114" s="57" t="s">
        <v>57</v>
      </c>
      <c r="P114" s="57" t="s">
        <v>57</v>
      </c>
      <c r="Q114" s="57" t="str">
        <f t="shared" si="18"/>
        <v>no data</v>
      </c>
      <c r="R114" s="57" t="str">
        <f t="shared" si="19"/>
        <v>no data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0707-C421-4161-8A02-A47788088288}">
  <dimension ref="A1:Y43"/>
  <sheetViews>
    <sheetView zoomScaleNormal="100" workbookViewId="0"/>
  </sheetViews>
  <sheetFormatPr defaultRowHeight="1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>
      <c r="A1" s="1" t="s">
        <v>30</v>
      </c>
    </row>
    <row r="2" spans="1:22" ht="15.7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24</v>
      </c>
    </row>
    <row r="3" spans="1:22" ht="16.5" thickBot="1">
      <c r="C3" s="3"/>
      <c r="D3" s="3"/>
      <c r="E3" s="3"/>
      <c r="F3" s="3"/>
      <c r="G3" s="3"/>
      <c r="H3" s="19" t="s">
        <v>19</v>
      </c>
      <c r="I3" s="19" t="s">
        <v>31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>
      <c r="D4" s="4">
        <f>D3/4.184</f>
        <v>0</v>
      </c>
      <c r="E4" s="4">
        <f>E3</f>
        <v>0</v>
      </c>
      <c r="F4" s="5">
        <f>F3/4.184*1000</f>
        <v>0</v>
      </c>
      <c r="G4" s="5">
        <f>G3/4.184*1000</f>
        <v>0</v>
      </c>
      <c r="H4" s="17" t="s">
        <v>20</v>
      </c>
      <c r="J4" s="1" t="s">
        <v>26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19</v>
      </c>
      <c r="Q4" s="15"/>
      <c r="R4" s="15"/>
    </row>
    <row r="5" spans="1:22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17</v>
      </c>
      <c r="M5">
        <v>1000</v>
      </c>
      <c r="N5">
        <f>1/100000</f>
        <v>1.0000000000000001E-5</v>
      </c>
      <c r="P5" s="17"/>
    </row>
    <row r="6" spans="1:22">
      <c r="A6" s="23" t="s">
        <v>44</v>
      </c>
      <c r="D6" s="8">
        <f>G4</f>
        <v>0</v>
      </c>
      <c r="E6" s="8">
        <f>F4</f>
        <v>0</v>
      </c>
      <c r="F6" s="9">
        <f>D4</f>
        <v>0</v>
      </c>
      <c r="G6" s="9">
        <f>E4</f>
        <v>0</v>
      </c>
      <c r="H6" s="23" t="s">
        <v>20</v>
      </c>
      <c r="J6" s="1" t="s">
        <v>18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20</v>
      </c>
    </row>
    <row r="7" spans="1:22">
      <c r="H7" s="17"/>
    </row>
    <row r="8" spans="1:22" ht="15.7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27</v>
      </c>
      <c r="L8" s="31">
        <f>R40</f>
        <v>0</v>
      </c>
      <c r="M8" s="31">
        <f>R41</f>
        <v>0</v>
      </c>
      <c r="N8" s="31">
        <f>R42</f>
        <v>0</v>
      </c>
      <c r="O8" s="31">
        <f>R43</f>
        <v>0</v>
      </c>
      <c r="P8" s="31" t="s">
        <v>19</v>
      </c>
    </row>
    <row r="9" spans="1:22" ht="16.5" thickBot="1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17</v>
      </c>
      <c r="M9">
        <v>1000</v>
      </c>
      <c r="N9">
        <f>1/100000</f>
        <v>1.0000000000000001E-5</v>
      </c>
      <c r="P9" s="17"/>
      <c r="Q9" s="13"/>
      <c r="R9" s="13"/>
    </row>
    <row r="10" spans="1:22">
      <c r="A10" s="18">
        <v>1800</v>
      </c>
      <c r="B10">
        <v>298.14999999999998</v>
      </c>
      <c r="C10" s="10"/>
      <c r="D10" s="10"/>
      <c r="E10" s="10"/>
      <c r="F10" s="10"/>
      <c r="G10" s="10"/>
      <c r="H10" s="19" t="s">
        <v>19</v>
      </c>
      <c r="I10" s="19" t="s">
        <v>31</v>
      </c>
      <c r="J10" s="1" t="s">
        <v>18</v>
      </c>
      <c r="L10" s="12">
        <f>L8/4.184</f>
        <v>0</v>
      </c>
      <c r="M10" s="12">
        <f>M8/4.184*1000</f>
        <v>0</v>
      </c>
      <c r="N10" s="12">
        <f>N8/4.184/100000</f>
        <v>0</v>
      </c>
      <c r="O10" s="16">
        <f>O8/4.184</f>
        <v>0</v>
      </c>
      <c r="P10" s="23" t="s">
        <v>20</v>
      </c>
    </row>
    <row r="11" spans="1:22" ht="15.75" thickBot="1"/>
    <row r="12" spans="1:22">
      <c r="I12" s="35" t="s">
        <v>29</v>
      </c>
      <c r="J12" s="36"/>
      <c r="K12" s="37"/>
      <c r="L12" s="17" t="s">
        <v>23</v>
      </c>
      <c r="M12" s="17"/>
      <c r="N12" s="17" t="s">
        <v>28</v>
      </c>
      <c r="O12" s="17"/>
      <c r="Q12" s="14"/>
      <c r="R12" s="14"/>
      <c r="S12" s="14"/>
      <c r="T12" s="14"/>
      <c r="U12" s="14"/>
      <c r="V12" s="14"/>
    </row>
    <row r="13" spans="1:22">
      <c r="I13" s="34" t="s">
        <v>31</v>
      </c>
      <c r="J13" s="17" t="s">
        <v>21</v>
      </c>
      <c r="K13" s="17" t="s">
        <v>21</v>
      </c>
      <c r="L13" s="17" t="s">
        <v>22</v>
      </c>
      <c r="M13" s="17" t="s">
        <v>22</v>
      </c>
      <c r="N13" s="17" t="s">
        <v>22</v>
      </c>
      <c r="O13" s="17" t="s">
        <v>22</v>
      </c>
    </row>
    <row r="14" spans="1:22" ht="15.75">
      <c r="B14" s="24" t="s">
        <v>25</v>
      </c>
      <c r="D14" s="2" t="s">
        <v>0</v>
      </c>
      <c r="E14" s="2" t="s">
        <v>12</v>
      </c>
      <c r="F14" s="2" t="s">
        <v>13</v>
      </c>
      <c r="I14" s="35" t="s">
        <v>15</v>
      </c>
      <c r="J14" s="36" t="s">
        <v>15</v>
      </c>
      <c r="K14" s="37" t="s">
        <v>16</v>
      </c>
      <c r="L14" s="37" t="s">
        <v>15</v>
      </c>
      <c r="M14" s="37" t="s">
        <v>16</v>
      </c>
      <c r="N14" s="37" t="s">
        <v>15</v>
      </c>
      <c r="O14" s="37" t="s">
        <v>16</v>
      </c>
    </row>
    <row r="15" spans="1:22" ht="15.75" thickBot="1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J15" s="11">
        <f t="shared" ref="J15:J31" si="3">C$10+D$10*B15+E$10*B15^-2+F$10*B15^-0.5+G$10*B15^2</f>
        <v>0</v>
      </c>
      <c r="K15" s="11">
        <f t="shared" ref="K15:K31" si="4">J15/4.184</f>
        <v>0</v>
      </c>
      <c r="L15" s="20">
        <f t="shared" ref="L15" si="5">$L$4+($M$4)*B15+($N$4)*B15^-2+$O$4*B15^-0.5</f>
        <v>0</v>
      </c>
      <c r="M15" s="11">
        <f t="shared" ref="M15" si="6">$L$6+($M$6*0.001)*B15+($N$6*100000)*B15^-2+$O$6*B15^-0.5</f>
        <v>0</v>
      </c>
      <c r="N15" s="32">
        <f t="shared" ref="N15:N31" si="7">$L$8+($M$8)*B15+($N$8)*B15^-2+$O$8*B15^-0.5</f>
        <v>0</v>
      </c>
      <c r="O15" s="11">
        <f>$L$10+($M$10*0.001)*D15+($N$10*100000)*D15^-2+$O$10*D15^-0.5</f>
        <v>0</v>
      </c>
      <c r="Q15" s="13"/>
      <c r="R15" s="13"/>
      <c r="S15" s="13"/>
      <c r="T15" s="13"/>
      <c r="U15" s="13"/>
      <c r="V15" s="13"/>
    </row>
    <row r="16" spans="1:22" ht="15.75" thickBot="1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J16" s="11">
        <f t="shared" si="3"/>
        <v>0</v>
      </c>
      <c r="K16" s="11">
        <f t="shared" si="4"/>
        <v>0</v>
      </c>
      <c r="L16" s="20"/>
      <c r="M16" s="11"/>
      <c r="N16" s="32">
        <f t="shared" si="7"/>
        <v>0</v>
      </c>
      <c r="O16" s="11">
        <f t="shared" ref="O16:O31" si="8">$L$10+($M$10*0.001)*D16+($N$10*100000)*D16^-2+$O$10*D16^-0.5</f>
        <v>0</v>
      </c>
    </row>
    <row r="17" spans="2: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J17" s="11">
        <f t="shared" si="3"/>
        <v>0</v>
      </c>
      <c r="K17" s="11">
        <f t="shared" si="4"/>
        <v>0</v>
      </c>
      <c r="L17" s="20"/>
      <c r="M17" s="11"/>
      <c r="N17" s="32">
        <f t="shared" si="7"/>
        <v>0</v>
      </c>
      <c r="O17" s="11">
        <f t="shared" si="8"/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J18" s="11">
        <f t="shared" si="3"/>
        <v>0</v>
      </c>
      <c r="K18" s="11">
        <f t="shared" si="4"/>
        <v>0</v>
      </c>
      <c r="L18" s="20"/>
      <c r="M18" s="11"/>
      <c r="N18" s="32">
        <f t="shared" si="7"/>
        <v>0</v>
      </c>
      <c r="O18" s="11">
        <f t="shared" si="8"/>
        <v>0</v>
      </c>
      <c r="R18" s="20"/>
    </row>
    <row r="19" spans="2: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J19" s="11">
        <f t="shared" si="3"/>
        <v>0</v>
      </c>
      <c r="K19" s="11">
        <f t="shared" si="4"/>
        <v>0</v>
      </c>
      <c r="L19" s="20"/>
      <c r="M19" s="11"/>
      <c r="N19" s="32">
        <f t="shared" si="7"/>
        <v>0</v>
      </c>
      <c r="O19" s="11">
        <f t="shared" si="8"/>
        <v>0</v>
      </c>
      <c r="R19" s="20"/>
    </row>
    <row r="20" spans="2: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J20" s="11">
        <f t="shared" si="3"/>
        <v>0</v>
      </c>
      <c r="K20" s="11">
        <f t="shared" si="4"/>
        <v>0</v>
      </c>
      <c r="L20" s="20"/>
      <c r="M20" s="11"/>
      <c r="N20" s="32">
        <f t="shared" si="7"/>
        <v>0</v>
      </c>
      <c r="O20" s="11">
        <f t="shared" si="8"/>
        <v>0</v>
      </c>
      <c r="R20" s="20"/>
    </row>
    <row r="21" spans="2:25" ht="15.75" thickBot="1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J21" s="11">
        <f t="shared" si="3"/>
        <v>0</v>
      </c>
      <c r="K21" s="11">
        <f t="shared" si="4"/>
        <v>0</v>
      </c>
      <c r="L21" s="20"/>
      <c r="M21" s="11"/>
      <c r="N21" s="32">
        <f t="shared" si="7"/>
        <v>0</v>
      </c>
      <c r="O21" s="11">
        <f t="shared" si="8"/>
        <v>0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J22" s="11">
        <f t="shared" si="3"/>
        <v>0</v>
      </c>
      <c r="K22" s="11">
        <f t="shared" si="4"/>
        <v>0</v>
      </c>
      <c r="L22" s="20"/>
      <c r="M22" s="11"/>
      <c r="N22" s="32">
        <f t="shared" si="7"/>
        <v>0</v>
      </c>
      <c r="O22" s="11">
        <f t="shared" si="8"/>
        <v>0</v>
      </c>
    </row>
    <row r="23" spans="2: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J23" s="11">
        <f t="shared" si="3"/>
        <v>0</v>
      </c>
      <c r="K23" s="11">
        <f t="shared" si="4"/>
        <v>0</v>
      </c>
      <c r="L23" s="20"/>
      <c r="M23" s="11"/>
      <c r="N23" s="32">
        <f t="shared" si="7"/>
        <v>0</v>
      </c>
      <c r="O23" s="11">
        <f t="shared" si="8"/>
        <v>0</v>
      </c>
    </row>
    <row r="24" spans="2: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J24" s="11">
        <f t="shared" si="3"/>
        <v>0</v>
      </c>
      <c r="K24" s="11">
        <f t="shared" si="4"/>
        <v>0</v>
      </c>
      <c r="L24" s="20"/>
      <c r="M24" s="11"/>
      <c r="N24" s="32">
        <f t="shared" si="7"/>
        <v>0</v>
      </c>
      <c r="O24" s="11">
        <f t="shared" si="8"/>
        <v>0</v>
      </c>
      <c r="Q24" s="33" t="s">
        <v>32</v>
      </c>
    </row>
    <row r="25" spans="2:25" ht="15.75" thickBot="1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J25" s="11">
        <f t="shared" si="3"/>
        <v>0</v>
      </c>
      <c r="K25" s="11">
        <f t="shared" si="4"/>
        <v>0</v>
      </c>
      <c r="L25" s="20"/>
      <c r="M25" s="11"/>
      <c r="N25" s="32">
        <f t="shared" si="7"/>
        <v>0</v>
      </c>
      <c r="O25" s="11">
        <f t="shared" si="8"/>
        <v>0</v>
      </c>
    </row>
    <row r="26" spans="2: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J26" s="11">
        <f t="shared" si="3"/>
        <v>0</v>
      </c>
      <c r="K26" s="11">
        <f t="shared" si="4"/>
        <v>0</v>
      </c>
      <c r="L26" s="20"/>
      <c r="M26" s="11"/>
      <c r="N26" s="32">
        <f t="shared" si="7"/>
        <v>0</v>
      </c>
      <c r="O26" s="11">
        <f t="shared" si="8"/>
        <v>0</v>
      </c>
      <c r="Q26" s="28"/>
      <c r="R26" s="28"/>
    </row>
    <row r="27" spans="2: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J27" s="11">
        <f t="shared" si="3"/>
        <v>0</v>
      </c>
      <c r="K27" s="11">
        <f t="shared" si="4"/>
        <v>0</v>
      </c>
      <c r="L27" s="20"/>
      <c r="M27" s="11"/>
      <c r="N27" s="32">
        <f t="shared" si="7"/>
        <v>0</v>
      </c>
      <c r="O27" s="11">
        <f t="shared" si="8"/>
        <v>0</v>
      </c>
      <c r="Q27" s="25"/>
      <c r="R27" s="25"/>
    </row>
    <row r="28" spans="2: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J28" s="11">
        <f t="shared" si="3"/>
        <v>0</v>
      </c>
      <c r="K28" s="11">
        <f t="shared" si="4"/>
        <v>0</v>
      </c>
      <c r="L28" s="20"/>
      <c r="M28" s="11"/>
      <c r="N28" s="32">
        <f t="shared" si="7"/>
        <v>0</v>
      </c>
      <c r="O28" s="11">
        <f t="shared" si="8"/>
        <v>0</v>
      </c>
      <c r="Q28" s="25"/>
      <c r="R28" s="25"/>
    </row>
    <row r="29" spans="2: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J29" s="11">
        <f t="shared" si="3"/>
        <v>0</v>
      </c>
      <c r="K29" s="11">
        <f t="shared" si="4"/>
        <v>0</v>
      </c>
      <c r="L29" s="20"/>
      <c r="M29" s="11"/>
      <c r="N29" s="32">
        <f t="shared" si="7"/>
        <v>0</v>
      </c>
      <c r="O29" s="11">
        <f t="shared" si="8"/>
        <v>0</v>
      </c>
      <c r="Q29" s="25"/>
      <c r="R29" s="25"/>
    </row>
    <row r="30" spans="2: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J30" s="11">
        <f t="shared" si="3"/>
        <v>0</v>
      </c>
      <c r="K30" s="11">
        <f t="shared" si="4"/>
        <v>0</v>
      </c>
      <c r="L30" s="20"/>
      <c r="M30" s="11"/>
      <c r="N30" s="32">
        <f t="shared" si="7"/>
        <v>0</v>
      </c>
      <c r="O30" s="11">
        <f t="shared" si="8"/>
        <v>0</v>
      </c>
      <c r="Q30" s="25"/>
      <c r="R30" s="25"/>
    </row>
    <row r="31" spans="2:25" ht="15.75" thickBot="1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J31" s="11">
        <f t="shared" si="3"/>
        <v>0</v>
      </c>
      <c r="K31" s="11">
        <f t="shared" si="4"/>
        <v>0</v>
      </c>
      <c r="L31" s="20"/>
      <c r="M31" s="11"/>
      <c r="N31" s="32">
        <f t="shared" si="7"/>
        <v>0</v>
      </c>
      <c r="O31" s="11">
        <f t="shared" si="8"/>
        <v>0</v>
      </c>
      <c r="Q31" s="26"/>
      <c r="R31" s="26"/>
    </row>
    <row r="33" spans="17:25" ht="15.75" thickBot="1"/>
    <row r="34" spans="17:25">
      <c r="Q34" s="27"/>
      <c r="R34" s="27"/>
      <c r="S34" s="27"/>
      <c r="T34" s="27"/>
      <c r="U34" s="27"/>
      <c r="V34" s="27"/>
    </row>
    <row r="35" spans="17:25">
      <c r="Q35" s="25"/>
      <c r="R35" s="25"/>
      <c r="S35" s="25"/>
      <c r="T35" s="25"/>
      <c r="U35" s="25"/>
      <c r="V35" s="25"/>
    </row>
    <row r="36" spans="17:25">
      <c r="Q36" s="25"/>
      <c r="R36" s="25"/>
      <c r="S36" s="25"/>
      <c r="T36" s="25"/>
      <c r="U36" s="25"/>
      <c r="V36" s="25"/>
    </row>
    <row r="37" spans="17:25" ht="15.75" thickBot="1">
      <c r="Q37" s="26"/>
      <c r="R37" s="26"/>
      <c r="S37" s="26"/>
      <c r="T37" s="26"/>
      <c r="U37" s="26"/>
      <c r="V37" s="26"/>
    </row>
    <row r="38" spans="17:25" ht="15.75" thickBot="1"/>
    <row r="39" spans="17:25">
      <c r="Q39" s="27"/>
      <c r="R39" s="27"/>
      <c r="S39" s="27"/>
      <c r="T39" s="27"/>
      <c r="U39" s="27"/>
      <c r="V39" s="27"/>
      <c r="W39" s="27"/>
      <c r="X39" s="27"/>
      <c r="Y39" s="27"/>
    </row>
    <row r="40" spans="17:25">
      <c r="Q40" s="25"/>
      <c r="R40" s="29"/>
      <c r="S40" s="25"/>
      <c r="T40" s="25"/>
      <c r="U40" s="25"/>
      <c r="V40" s="25"/>
      <c r="W40" s="25"/>
      <c r="X40" s="25"/>
      <c r="Y40" s="25"/>
    </row>
    <row r="41" spans="17:25">
      <c r="Q41" s="25"/>
      <c r="R41" s="29"/>
      <c r="S41" s="25"/>
      <c r="T41" s="25"/>
      <c r="U41" s="25"/>
      <c r="V41" s="25"/>
      <c r="W41" s="25"/>
      <c r="X41" s="25"/>
      <c r="Y41" s="25"/>
    </row>
    <row r="42" spans="17:25">
      <c r="Q42" s="25"/>
      <c r="R42" s="29"/>
      <c r="S42" s="25"/>
      <c r="T42" s="25"/>
      <c r="U42" s="25"/>
      <c r="V42" s="25"/>
      <c r="W42" s="25"/>
      <c r="X42" s="25"/>
      <c r="Y42" s="25"/>
    </row>
    <row r="43" spans="17:25" ht="15.75" thickBot="1">
      <c r="Q43" s="26"/>
      <c r="R43" s="30"/>
      <c r="S43" s="26"/>
      <c r="T43" s="26"/>
      <c r="U43" s="26"/>
      <c r="V43" s="26"/>
      <c r="W43" s="26"/>
      <c r="X43" s="26"/>
      <c r="Y43" s="2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Hg-example</vt:lpstr>
      <vt:lpstr>KKH91</vt:lpstr>
      <vt:lpstr>KKH91 clean tables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dcterms:created xsi:type="dcterms:W3CDTF">2017-08-09T22:31:22Z</dcterms:created>
  <dcterms:modified xsi:type="dcterms:W3CDTF">2023-05-18T23:35:34Z</dcterms:modified>
</cp:coreProperties>
</file>