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68DAE473-CD95-4D69-910A-B56A6950821C}" xr6:coauthVersionLast="36" xr6:coauthVersionMax="36" xr10:uidLastSave="{00000000-0000-0000-0000-000000000000}"/>
  <bookViews>
    <workbookView xWindow="1095" yWindow="90" windowWidth="28920" windowHeight="18120" activeTab="2" xr2:uid="{00000000-000D-0000-FFFF-FFFF00000000}"/>
  </bookViews>
  <sheets>
    <sheet name="HCl 1800K" sheetId="7" r:id="rId1"/>
    <sheet name="HF 1800K" sheetId="8" r:id="rId2"/>
    <sheet name="SO3 1800K " sheetId="9" r:id="rId3"/>
    <sheet name="NO2 1800K" sheetId="10" r:id="rId4"/>
    <sheet name="Template" sheetId="1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1" l="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J14" i="11"/>
  <c r="K14" i="11" s="1"/>
  <c r="F14" i="11"/>
  <c r="E14" i="11"/>
  <c r="D14" i="11"/>
  <c r="M9" i="11"/>
  <c r="L9" i="11"/>
  <c r="N8" i="11"/>
  <c r="O7" i="11"/>
  <c r="O9" i="11" s="1"/>
  <c r="N7" i="11"/>
  <c r="N9" i="11" s="1"/>
  <c r="M7" i="11"/>
  <c r="L7" i="11"/>
  <c r="N29" i="11" s="1"/>
  <c r="N5" i="11"/>
  <c r="M5" i="11"/>
  <c r="L5" i="11"/>
  <c r="F5" i="11"/>
  <c r="N4" i="11"/>
  <c r="O3" i="11"/>
  <c r="L30" i="11" s="1"/>
  <c r="N3" i="11"/>
  <c r="M3" i="11"/>
  <c r="L3" i="11"/>
  <c r="L25" i="11" s="1"/>
  <c r="G3" i="11"/>
  <c r="D5" i="11" s="1"/>
  <c r="F3" i="11"/>
  <c r="E5" i="11" s="1"/>
  <c r="E3" i="11"/>
  <c r="G5" i="11" s="1"/>
  <c r="D3" i="11"/>
  <c r="J30" i="10"/>
  <c r="K30" i="10" s="1"/>
  <c r="F30" i="10"/>
  <c r="E30" i="10"/>
  <c r="D30" i="10"/>
  <c r="J29" i="10"/>
  <c r="K29" i="10" s="1"/>
  <c r="F29" i="10"/>
  <c r="E29" i="10"/>
  <c r="D29" i="10"/>
  <c r="J28" i="10"/>
  <c r="K28" i="10" s="1"/>
  <c r="F28" i="10"/>
  <c r="E28" i="10"/>
  <c r="D28" i="10"/>
  <c r="J27" i="10"/>
  <c r="K27" i="10" s="1"/>
  <c r="F27" i="10"/>
  <c r="E27" i="10"/>
  <c r="D27" i="10"/>
  <c r="J26" i="10"/>
  <c r="K26" i="10" s="1"/>
  <c r="F26" i="10"/>
  <c r="E26" i="10"/>
  <c r="D26" i="10"/>
  <c r="J25" i="10"/>
  <c r="K25" i="10" s="1"/>
  <c r="F25" i="10"/>
  <c r="E25" i="10"/>
  <c r="D25" i="10"/>
  <c r="J24" i="10"/>
  <c r="K24" i="10" s="1"/>
  <c r="F24" i="10"/>
  <c r="E24" i="10"/>
  <c r="D24" i="10"/>
  <c r="J23" i="10"/>
  <c r="K23" i="10" s="1"/>
  <c r="F23" i="10"/>
  <c r="E23" i="10"/>
  <c r="D23" i="10"/>
  <c r="J22" i="10"/>
  <c r="K22" i="10" s="1"/>
  <c r="F22" i="10"/>
  <c r="E22" i="10"/>
  <c r="D22" i="10"/>
  <c r="J21" i="10"/>
  <c r="K21" i="10" s="1"/>
  <c r="F21" i="10"/>
  <c r="E21" i="10"/>
  <c r="D21" i="10"/>
  <c r="J20" i="10"/>
  <c r="K20" i="10" s="1"/>
  <c r="F20" i="10"/>
  <c r="E20" i="10"/>
  <c r="D20" i="10"/>
  <c r="J19" i="10"/>
  <c r="K19" i="10" s="1"/>
  <c r="F19" i="10"/>
  <c r="E19" i="10"/>
  <c r="D19" i="10"/>
  <c r="J18" i="10"/>
  <c r="K18" i="10" s="1"/>
  <c r="F18" i="10"/>
  <c r="E18" i="10"/>
  <c r="D18" i="10"/>
  <c r="J17" i="10"/>
  <c r="K17" i="10" s="1"/>
  <c r="F17" i="10"/>
  <c r="E17" i="10"/>
  <c r="D17" i="10"/>
  <c r="J16" i="10"/>
  <c r="K16" i="10" s="1"/>
  <c r="F16" i="10"/>
  <c r="E16" i="10"/>
  <c r="D16" i="10"/>
  <c r="J15" i="10"/>
  <c r="K15" i="10" s="1"/>
  <c r="F15" i="10"/>
  <c r="E15" i="10"/>
  <c r="D15" i="10"/>
  <c r="J14" i="10"/>
  <c r="K14" i="10" s="1"/>
  <c r="F14" i="10"/>
  <c r="E14" i="10"/>
  <c r="D14" i="10"/>
  <c r="M9" i="10"/>
  <c r="N8" i="10"/>
  <c r="O7" i="10"/>
  <c r="O9" i="10" s="1"/>
  <c r="N7" i="10"/>
  <c r="N9" i="10" s="1"/>
  <c r="M7" i="10"/>
  <c r="L7" i="10"/>
  <c r="L9" i="10" s="1"/>
  <c r="O5" i="10"/>
  <c r="F5" i="10"/>
  <c r="N4" i="10"/>
  <c r="O3" i="10"/>
  <c r="N3" i="10"/>
  <c r="N5" i="10" s="1"/>
  <c r="M3" i="10"/>
  <c r="M5" i="10" s="1"/>
  <c r="L3" i="10"/>
  <c r="L29" i="10" s="1"/>
  <c r="G3" i="10"/>
  <c r="D5" i="10" s="1"/>
  <c r="F3" i="10"/>
  <c r="E5" i="10" s="1"/>
  <c r="E3" i="10"/>
  <c r="G5" i="10" s="1"/>
  <c r="D3" i="10"/>
  <c r="J30" i="9"/>
  <c r="K30" i="9" s="1"/>
  <c r="F30" i="9"/>
  <c r="E30" i="9"/>
  <c r="D30" i="9"/>
  <c r="J29" i="9"/>
  <c r="K29" i="9" s="1"/>
  <c r="F29" i="9"/>
  <c r="E29" i="9"/>
  <c r="D29" i="9"/>
  <c r="K28" i="9"/>
  <c r="J28" i="9"/>
  <c r="F28" i="9"/>
  <c r="E28" i="9"/>
  <c r="D28" i="9"/>
  <c r="J27" i="9"/>
  <c r="K27" i="9" s="1"/>
  <c r="F27" i="9"/>
  <c r="E27" i="9"/>
  <c r="D27" i="9"/>
  <c r="J26" i="9"/>
  <c r="K26" i="9" s="1"/>
  <c r="F26" i="9"/>
  <c r="E26" i="9"/>
  <c r="D26" i="9"/>
  <c r="J25" i="9"/>
  <c r="K25" i="9" s="1"/>
  <c r="F25" i="9"/>
  <c r="E25" i="9"/>
  <c r="D25" i="9"/>
  <c r="K24" i="9"/>
  <c r="J24" i="9"/>
  <c r="F24" i="9"/>
  <c r="E24" i="9"/>
  <c r="D24" i="9"/>
  <c r="J23" i="9"/>
  <c r="K23" i="9" s="1"/>
  <c r="F23" i="9"/>
  <c r="E23" i="9"/>
  <c r="D23" i="9"/>
  <c r="J22" i="9"/>
  <c r="K22" i="9" s="1"/>
  <c r="F22" i="9"/>
  <c r="E22" i="9"/>
  <c r="D22" i="9"/>
  <c r="J21" i="9"/>
  <c r="K21" i="9" s="1"/>
  <c r="F21" i="9"/>
  <c r="E21" i="9"/>
  <c r="D21" i="9"/>
  <c r="K20" i="9"/>
  <c r="J20" i="9"/>
  <c r="F20" i="9"/>
  <c r="E20" i="9"/>
  <c r="D20" i="9"/>
  <c r="J19" i="9"/>
  <c r="K19" i="9" s="1"/>
  <c r="F19" i="9"/>
  <c r="E19" i="9"/>
  <c r="D19" i="9"/>
  <c r="J18" i="9"/>
  <c r="K18" i="9" s="1"/>
  <c r="F18" i="9"/>
  <c r="E18" i="9"/>
  <c r="D18" i="9"/>
  <c r="J17" i="9"/>
  <c r="K17" i="9" s="1"/>
  <c r="F17" i="9"/>
  <c r="E17" i="9"/>
  <c r="D17" i="9"/>
  <c r="J16" i="9"/>
  <c r="K16" i="9" s="1"/>
  <c r="F16" i="9"/>
  <c r="E16" i="9"/>
  <c r="D16" i="9"/>
  <c r="J15" i="9"/>
  <c r="K15" i="9" s="1"/>
  <c r="F15" i="9"/>
  <c r="E15" i="9"/>
  <c r="D15" i="9"/>
  <c r="J14" i="9"/>
  <c r="K14" i="9" s="1"/>
  <c r="F14" i="9"/>
  <c r="E14" i="9"/>
  <c r="D14" i="9"/>
  <c r="L9" i="9"/>
  <c r="N8" i="9"/>
  <c r="O7" i="9"/>
  <c r="O9" i="9" s="1"/>
  <c r="N7" i="9"/>
  <c r="N9" i="9" s="1"/>
  <c r="M7" i="9"/>
  <c r="M9" i="9" s="1"/>
  <c r="L7" i="9"/>
  <c r="N4" i="9"/>
  <c r="O3" i="9"/>
  <c r="O5" i="9" s="1"/>
  <c r="N3" i="9"/>
  <c r="N5" i="9" s="1"/>
  <c r="M3" i="9"/>
  <c r="M5" i="9" s="1"/>
  <c r="L3" i="9"/>
  <c r="G3" i="9"/>
  <c r="D5" i="9" s="1"/>
  <c r="F3" i="9"/>
  <c r="E5" i="9" s="1"/>
  <c r="E3" i="9"/>
  <c r="G5" i="9" s="1"/>
  <c r="D3" i="9"/>
  <c r="F5" i="9" s="1"/>
  <c r="O30" i="11" l="1"/>
  <c r="M16" i="11"/>
  <c r="N14" i="11"/>
  <c r="N16" i="11"/>
  <c r="N18" i="11"/>
  <c r="N20" i="11"/>
  <c r="N22" i="11"/>
  <c r="N24" i="11"/>
  <c r="N26" i="11"/>
  <c r="N28" i="11"/>
  <c r="N30" i="11"/>
  <c r="O5" i="11"/>
  <c r="O18" i="11" s="1"/>
  <c r="O14" i="11"/>
  <c r="L15" i="11"/>
  <c r="O16" i="11"/>
  <c r="L17" i="11"/>
  <c r="L19" i="11"/>
  <c r="L21" i="11"/>
  <c r="O22" i="11"/>
  <c r="O24" i="11"/>
  <c r="L27" i="11"/>
  <c r="L29" i="11"/>
  <c r="M15" i="11"/>
  <c r="M17" i="11"/>
  <c r="M19" i="11"/>
  <c r="M21" i="11"/>
  <c r="M25" i="11"/>
  <c r="M27" i="11"/>
  <c r="M29" i="11"/>
  <c r="N15" i="11"/>
  <c r="N17" i="11"/>
  <c r="N19" i="11"/>
  <c r="N21" i="11"/>
  <c r="N23" i="11"/>
  <c r="N25" i="11"/>
  <c r="N27" i="11"/>
  <c r="L14" i="11"/>
  <c r="L16" i="11"/>
  <c r="O17" i="11"/>
  <c r="L18" i="11"/>
  <c r="O19" i="11"/>
  <c r="L20" i="11"/>
  <c r="L22" i="11"/>
  <c r="O23" i="11"/>
  <c r="L24" i="11"/>
  <c r="O25" i="11"/>
  <c r="L26" i="11"/>
  <c r="L28" i="11"/>
  <c r="O29" i="11"/>
  <c r="M14" i="11"/>
  <c r="M18" i="11"/>
  <c r="M20" i="11"/>
  <c r="M26" i="11"/>
  <c r="M28" i="11"/>
  <c r="M30" i="11"/>
  <c r="M24" i="11"/>
  <c r="O20" i="11"/>
  <c r="L23" i="11"/>
  <c r="O26" i="11"/>
  <c r="N15" i="10"/>
  <c r="N17" i="10"/>
  <c r="N19" i="10"/>
  <c r="N21" i="10"/>
  <c r="N23" i="10"/>
  <c r="N25" i="10"/>
  <c r="N27" i="10"/>
  <c r="N29" i="10"/>
  <c r="L5" i="10"/>
  <c r="L14" i="10"/>
  <c r="L16" i="10"/>
  <c r="L18" i="10"/>
  <c r="L20" i="10"/>
  <c r="L22" i="10"/>
  <c r="L24" i="10"/>
  <c r="L26" i="10"/>
  <c r="L28" i="10"/>
  <c r="L30" i="10"/>
  <c r="N14" i="10"/>
  <c r="N16" i="10"/>
  <c r="N18" i="10"/>
  <c r="N20" i="10"/>
  <c r="N22" i="10"/>
  <c r="N24" i="10"/>
  <c r="N26" i="10"/>
  <c r="N28" i="10"/>
  <c r="N30" i="10"/>
  <c r="L15" i="10"/>
  <c r="L17" i="10"/>
  <c r="L19" i="10"/>
  <c r="L21" i="10"/>
  <c r="L23" i="10"/>
  <c r="L25" i="10"/>
  <c r="L27" i="10"/>
  <c r="N30" i="9"/>
  <c r="L29" i="9"/>
  <c r="L15" i="9"/>
  <c r="L19" i="9"/>
  <c r="L23" i="9"/>
  <c r="L25" i="9"/>
  <c r="L27" i="9"/>
  <c r="N15" i="9"/>
  <c r="N17" i="9"/>
  <c r="N19" i="9"/>
  <c r="N21" i="9"/>
  <c r="N23" i="9"/>
  <c r="N25" i="9"/>
  <c r="N27" i="9"/>
  <c r="N29" i="9"/>
  <c r="L17" i="9"/>
  <c r="L5" i="9"/>
  <c r="L14" i="9"/>
  <c r="L16" i="9"/>
  <c r="L18" i="9"/>
  <c r="L20" i="9"/>
  <c r="L22" i="9"/>
  <c r="L24" i="9"/>
  <c r="L26" i="9"/>
  <c r="L28" i="9"/>
  <c r="L30" i="9"/>
  <c r="L21" i="9"/>
  <c r="N14" i="9"/>
  <c r="N16" i="9"/>
  <c r="N18" i="9"/>
  <c r="N20" i="9"/>
  <c r="N22" i="9"/>
  <c r="N24" i="9"/>
  <c r="N26" i="9"/>
  <c r="N28" i="9"/>
  <c r="J30" i="8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J15" i="8"/>
  <c r="K15" i="8" s="1"/>
  <c r="F15" i="8"/>
  <c r="E15" i="8"/>
  <c r="D15" i="8"/>
  <c r="J14" i="8"/>
  <c r="K14" i="8" s="1"/>
  <c r="F14" i="8"/>
  <c r="E14" i="8"/>
  <c r="D14" i="8"/>
  <c r="N8" i="8"/>
  <c r="O7" i="8"/>
  <c r="O9" i="8" s="1"/>
  <c r="N7" i="8"/>
  <c r="N9" i="8" s="1"/>
  <c r="M7" i="8"/>
  <c r="M9" i="8" s="1"/>
  <c r="L7" i="8"/>
  <c r="N4" i="8"/>
  <c r="O3" i="8"/>
  <c r="O5" i="8" s="1"/>
  <c r="N3" i="8"/>
  <c r="M3" i="8"/>
  <c r="M5" i="8" s="1"/>
  <c r="L3" i="8"/>
  <c r="G3" i="8"/>
  <c r="D5" i="8" s="1"/>
  <c r="F3" i="8"/>
  <c r="E5" i="8" s="1"/>
  <c r="E3" i="8"/>
  <c r="G5" i="8" s="1"/>
  <c r="D3" i="8"/>
  <c r="F5" i="8" s="1"/>
  <c r="N27" i="7"/>
  <c r="N21" i="7"/>
  <c r="N15" i="7"/>
  <c r="O7" i="7"/>
  <c r="N7" i="7"/>
  <c r="N9" i="7" s="1"/>
  <c r="M7" i="7"/>
  <c r="M9" i="7" s="1"/>
  <c r="L7" i="7"/>
  <c r="L9" i="7" s="1"/>
  <c r="O9" i="7"/>
  <c r="N8" i="7"/>
  <c r="M22" i="11" l="1"/>
  <c r="O27" i="11"/>
  <c r="O21" i="11"/>
  <c r="O15" i="11"/>
  <c r="M23" i="11"/>
  <c r="O28" i="11"/>
  <c r="O30" i="10"/>
  <c r="O28" i="10"/>
  <c r="O26" i="10"/>
  <c r="O24" i="10"/>
  <c r="O22" i="10"/>
  <c r="O20" i="10"/>
  <c r="O18" i="10"/>
  <c r="O16" i="10"/>
  <c r="O14" i="10"/>
  <c r="M28" i="10"/>
  <c r="M24" i="10"/>
  <c r="M20" i="10"/>
  <c r="M16" i="10"/>
  <c r="M30" i="10"/>
  <c r="M26" i="10"/>
  <c r="M22" i="10"/>
  <c r="M18" i="10"/>
  <c r="M14" i="10"/>
  <c r="O29" i="10"/>
  <c r="O27" i="10"/>
  <c r="O25" i="10"/>
  <c r="O23" i="10"/>
  <c r="O21" i="10"/>
  <c r="O19" i="10"/>
  <c r="O17" i="10"/>
  <c r="O15" i="10"/>
  <c r="M29" i="10"/>
  <c r="M21" i="10"/>
  <c r="M19" i="10"/>
  <c r="M27" i="10"/>
  <c r="M25" i="10"/>
  <c r="M23" i="10"/>
  <c r="M17" i="10"/>
  <c r="M15" i="10"/>
  <c r="M30" i="9"/>
  <c r="M28" i="9"/>
  <c r="M26" i="9"/>
  <c r="M24" i="9"/>
  <c r="M22" i="9"/>
  <c r="M20" i="9"/>
  <c r="M18" i="9"/>
  <c r="M16" i="9"/>
  <c r="M14" i="9"/>
  <c r="O15" i="9"/>
  <c r="O18" i="9"/>
  <c r="O14" i="9"/>
  <c r="O29" i="9"/>
  <c r="O27" i="9"/>
  <c r="O25" i="9"/>
  <c r="O23" i="9"/>
  <c r="O21" i="9"/>
  <c r="O19" i="9"/>
  <c r="O17" i="9"/>
  <c r="O16" i="9"/>
  <c r="M29" i="9"/>
  <c r="M27" i="9"/>
  <c r="M25" i="9"/>
  <c r="M23" i="9"/>
  <c r="M21" i="9"/>
  <c r="M19" i="9"/>
  <c r="M17" i="9"/>
  <c r="M15" i="9"/>
  <c r="O30" i="9"/>
  <c r="O28" i="9"/>
  <c r="O26" i="9"/>
  <c r="O24" i="9"/>
  <c r="O22" i="9"/>
  <c r="O20" i="9"/>
  <c r="N22" i="7"/>
  <c r="N30" i="7"/>
  <c r="N28" i="7"/>
  <c r="N17" i="7"/>
  <c r="N23" i="7"/>
  <c r="N29" i="7"/>
  <c r="N18" i="7"/>
  <c r="N24" i="7"/>
  <c r="N19" i="7"/>
  <c r="N25" i="7"/>
  <c r="N16" i="7"/>
  <c r="N14" i="7"/>
  <c r="N20" i="7"/>
  <c r="N26" i="7"/>
  <c r="N30" i="8"/>
  <c r="L9" i="8"/>
  <c r="L30" i="8"/>
  <c r="L15" i="8"/>
  <c r="L19" i="8"/>
  <c r="L29" i="8"/>
  <c r="L25" i="8"/>
  <c r="L27" i="8"/>
  <c r="L5" i="8"/>
  <c r="N15" i="8"/>
  <c r="N17" i="8"/>
  <c r="N19" i="8"/>
  <c r="N21" i="8"/>
  <c r="N23" i="8"/>
  <c r="N25" i="8"/>
  <c r="N27" i="8"/>
  <c r="N29" i="8"/>
  <c r="L17" i="8"/>
  <c r="L21" i="8"/>
  <c r="N5" i="8"/>
  <c r="L14" i="8"/>
  <c r="L16" i="8"/>
  <c r="L18" i="8"/>
  <c r="L20" i="8"/>
  <c r="L22" i="8"/>
  <c r="L24" i="8"/>
  <c r="L26" i="8"/>
  <c r="L28" i="8"/>
  <c r="L23" i="8"/>
  <c r="N14" i="8"/>
  <c r="N16" i="8"/>
  <c r="N18" i="8"/>
  <c r="N20" i="8"/>
  <c r="N22" i="8"/>
  <c r="N24" i="8"/>
  <c r="N26" i="8"/>
  <c r="N28" i="8"/>
  <c r="M22" i="8" l="1"/>
  <c r="M18" i="8"/>
  <c r="M16" i="8"/>
  <c r="M30" i="8"/>
  <c r="M28" i="8"/>
  <c r="M26" i="8"/>
  <c r="M24" i="8"/>
  <c r="M20" i="8"/>
  <c r="M14" i="8"/>
  <c r="O14" i="8"/>
  <c r="O29" i="8"/>
  <c r="O27" i="8"/>
  <c r="O25" i="8"/>
  <c r="O23" i="8"/>
  <c r="O21" i="8"/>
  <c r="O19" i="8"/>
  <c r="O17" i="8"/>
  <c r="O15" i="8"/>
  <c r="O26" i="8"/>
  <c r="O24" i="8"/>
  <c r="O18" i="8"/>
  <c r="M17" i="8"/>
  <c r="O30" i="8"/>
  <c r="O28" i="8"/>
  <c r="O22" i="8"/>
  <c r="O20" i="8"/>
  <c r="O16" i="8"/>
  <c r="M29" i="8"/>
  <c r="M27" i="8"/>
  <c r="M25" i="8"/>
  <c r="M23" i="8"/>
  <c r="M21" i="8"/>
  <c r="M19" i="8"/>
  <c r="M15" i="8"/>
  <c r="D30" i="7" l="1"/>
  <c r="E30" i="7"/>
  <c r="F30" i="7"/>
  <c r="J30" i="7"/>
  <c r="K30" i="7" s="1"/>
  <c r="D29" i="7"/>
  <c r="E29" i="7"/>
  <c r="F29" i="7"/>
  <c r="J29" i="7"/>
  <c r="K29" i="7" s="1"/>
  <c r="D28" i="7"/>
  <c r="E28" i="7"/>
  <c r="F28" i="7"/>
  <c r="J28" i="7"/>
  <c r="K28" i="7" s="1"/>
  <c r="D27" i="7"/>
  <c r="E27" i="7"/>
  <c r="F27" i="7"/>
  <c r="J27" i="7"/>
  <c r="K27" i="7" s="1"/>
  <c r="D26" i="7"/>
  <c r="E26" i="7"/>
  <c r="F26" i="7"/>
  <c r="J26" i="7"/>
  <c r="K26" i="7" s="1"/>
  <c r="D25" i="7"/>
  <c r="E25" i="7"/>
  <c r="F25" i="7"/>
  <c r="J25" i="7"/>
  <c r="K25" i="7" s="1"/>
  <c r="D24" i="7"/>
  <c r="E24" i="7"/>
  <c r="F24" i="7"/>
  <c r="J24" i="7"/>
  <c r="K24" i="7" s="1"/>
  <c r="D23" i="7"/>
  <c r="E23" i="7"/>
  <c r="F23" i="7"/>
  <c r="J23" i="7"/>
  <c r="K23" i="7" s="1"/>
  <c r="D22" i="7"/>
  <c r="E22" i="7"/>
  <c r="F22" i="7"/>
  <c r="J22" i="7"/>
  <c r="K22" i="7" s="1"/>
  <c r="N4" i="7"/>
  <c r="O3" i="7"/>
  <c r="O5" i="7" s="1"/>
  <c r="N3" i="7"/>
  <c r="N5" i="7" s="1"/>
  <c r="M3" i="7"/>
  <c r="M5" i="7" s="1"/>
  <c r="L3" i="7"/>
  <c r="J21" i="7"/>
  <c r="K21" i="7" s="1"/>
  <c r="F21" i="7"/>
  <c r="E21" i="7"/>
  <c r="D21" i="7"/>
  <c r="J20" i="7"/>
  <c r="K20" i="7" s="1"/>
  <c r="F20" i="7"/>
  <c r="E20" i="7"/>
  <c r="D20" i="7"/>
  <c r="J19" i="7"/>
  <c r="K19" i="7" s="1"/>
  <c r="F19" i="7"/>
  <c r="E19" i="7"/>
  <c r="D19" i="7"/>
  <c r="J18" i="7"/>
  <c r="K18" i="7" s="1"/>
  <c r="F18" i="7"/>
  <c r="E18" i="7"/>
  <c r="D18" i="7"/>
  <c r="J17" i="7"/>
  <c r="K17" i="7" s="1"/>
  <c r="F17" i="7"/>
  <c r="E17" i="7"/>
  <c r="D17" i="7"/>
  <c r="J16" i="7"/>
  <c r="K16" i="7" s="1"/>
  <c r="F16" i="7"/>
  <c r="E16" i="7"/>
  <c r="D16" i="7"/>
  <c r="J15" i="7"/>
  <c r="K15" i="7" s="1"/>
  <c r="F15" i="7"/>
  <c r="E15" i="7"/>
  <c r="D15" i="7"/>
  <c r="J14" i="7"/>
  <c r="K14" i="7" s="1"/>
  <c r="F14" i="7"/>
  <c r="E14" i="7"/>
  <c r="D14" i="7"/>
  <c r="G3" i="7"/>
  <c r="D5" i="7" s="1"/>
  <c r="F3" i="7"/>
  <c r="E5" i="7" s="1"/>
  <c r="E3" i="7"/>
  <c r="G5" i="7" s="1"/>
  <c r="D3" i="7"/>
  <c r="F5" i="7" s="1"/>
  <c r="L29" i="7" l="1"/>
  <c r="L23" i="7"/>
  <c r="L17" i="7"/>
  <c r="L28" i="7"/>
  <c r="L22" i="7"/>
  <c r="L16" i="7"/>
  <c r="L26" i="7"/>
  <c r="L14" i="7"/>
  <c r="L25" i="7"/>
  <c r="L30" i="7"/>
  <c r="L27" i="7"/>
  <c r="L21" i="7"/>
  <c r="L15" i="7"/>
  <c r="L20" i="7"/>
  <c r="L19" i="7"/>
  <c r="L24" i="7"/>
  <c r="L18" i="7"/>
  <c r="L5" i="7"/>
  <c r="O27" i="7" l="1"/>
  <c r="O21" i="7"/>
  <c r="O15" i="7"/>
  <c r="O24" i="7"/>
  <c r="O17" i="7"/>
  <c r="O22" i="7"/>
  <c r="O16" i="7"/>
  <c r="O26" i="7"/>
  <c r="O20" i="7"/>
  <c r="O14" i="7"/>
  <c r="O25" i="7"/>
  <c r="O19" i="7"/>
  <c r="O30" i="7"/>
  <c r="O18" i="7"/>
  <c r="O23" i="7"/>
  <c r="O28" i="7"/>
  <c r="O29" i="7"/>
  <c r="M30" i="7"/>
  <c r="M24" i="7"/>
  <c r="M18" i="7"/>
  <c r="M15" i="7"/>
  <c r="M29" i="7"/>
  <c r="M23" i="7"/>
  <c r="M17" i="7"/>
  <c r="M21" i="7"/>
  <c r="M25" i="7"/>
  <c r="M28" i="7"/>
  <c r="M22" i="7"/>
  <c r="M16" i="7"/>
  <c r="M27" i="7"/>
  <c r="M20" i="7"/>
  <c r="M19" i="7"/>
  <c r="M26" i="7"/>
  <c r="M14" i="7"/>
</calcChain>
</file>

<file path=xl/sharedStrings.xml><?xml version="1.0" encoding="utf-8"?>
<sst xmlns="http://schemas.openxmlformats.org/spreadsheetml/2006/main" count="442" uniqueCount="69">
  <si>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</si>
  <si>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</si>
  <si>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</si>
  <si>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</si>
  <si>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</si>
  <si>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</si>
  <si>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</si>
  <si>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</si>
  <si>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</si>
  <si>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</si>
  <si>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</si>
  <si>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</si>
  <si>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</si>
  <si>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</si>
  <si>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</si>
  <si>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</si>
  <si>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</si>
  <si>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</si>
  <si>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</si>
  <si>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</si>
  <si>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</si>
  <si>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</si>
  <si>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</si>
  <si>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</si>
  <si>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</si>
  <si>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</si>
  <si>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</si>
  <si>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</si>
  <si>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</si>
  <si>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</si>
  <si>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</si>
  <si>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</si>
  <si>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</si>
  <si>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</si>
  <si>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</si>
  <si>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</si>
  <si>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</si>
  <si>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</si>
  <si>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</si>
  <si>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</si>
  <si>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</si>
  <si>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</si>
  <si>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</si>
  <si>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</si>
  <si>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</si>
  <si>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</si>
  <si>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</si>
  <si>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</si>
  <si>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</si>
  <si>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</si>
  <si>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</si>
  <si>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</si>
  <si>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</si>
  <si>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</si>
  <si>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</si>
  <si>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</si>
  <si>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</si>
  <si>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</si>
  <si>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</si>
  <si>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Raw</t>
  </si>
  <si>
    <t>5-term</t>
  </si>
  <si>
    <t>4-term to 900K</t>
  </si>
  <si>
    <t>regressed to 900K</t>
  </si>
  <si>
    <t>regressed to 1800K</t>
  </si>
  <si>
    <t>4-term to 1800K</t>
  </si>
  <si>
    <t>Regressed to 1800K only</t>
  </si>
  <si>
    <t>SUMMARY OUTPUT, Cp to 1800K from 5-term equation</t>
  </si>
  <si>
    <t>SO3,gas</t>
  </si>
  <si>
    <t>NO2,gas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</si>
</sst>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0" fontId="2" fillId="0" borderId="0" xfId="0" applyFont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2" fillId="7" borderId="0" xfId="0" applyFont="1" applyFill="1" applyAlignment="1">
      <alignment horizontal="center"/>
    </xf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0" fontId="6" fillId="0" borderId="0" xfId="0" applyFont="1" applyAlignment="1">
      <alignment horizontal="left"/>
    </xf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'HCl 1800K'!$I$13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1800K'!$I$14:$I$30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'HCl 1800K'!$J$13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1800K'!$J$14:$J$30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'HCl 1800K'!$L$13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1800K'!$L$14:$L$30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'HCl 1800K'!$N$13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1800K'!$N$14:$N$30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 1800K'!$I$13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1800K'!$I$14:$I$30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'HF 1800K'!$J$13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1800K'!$J$14:$J$30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'HF 1800K'!$L$13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1800K'!$L$14:$L$30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'HF 1800K'!$N$13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1800K'!$N$14:$N$30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'SO3 1800K 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'SO3 1800K 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1800K '!$I$14:$I$30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1-4621-822A-1CAE3685E546}"/>
            </c:ext>
          </c:extLst>
        </c:ser>
        <c:ser>
          <c:idx val="1"/>
          <c:order val="1"/>
          <c:tx>
            <c:strRef>
              <c:f>'SO3 1800K 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'SO3 1800K 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1800K '!$J$14:$J$30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E1-4621-822A-1CAE3685E546}"/>
            </c:ext>
          </c:extLst>
        </c:ser>
        <c:ser>
          <c:idx val="2"/>
          <c:order val="2"/>
          <c:tx>
            <c:strRef>
              <c:f>'SO3 1800K 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'SO3 1800K 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1800K '!$L$14:$L$30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E1-4621-822A-1CAE3685E546}"/>
            </c:ext>
          </c:extLst>
        </c:ser>
        <c:ser>
          <c:idx val="3"/>
          <c:order val="3"/>
          <c:tx>
            <c:strRef>
              <c:f>'SO3 1800K 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'SO3 1800K 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1800K '!$N$14:$N$30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E1-4621-822A-1CAE3685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'NO2 1800K'!$I$13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'NO2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 1800K'!$I$14:$I$30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1E-47BC-8A51-4AE467169F35}"/>
            </c:ext>
          </c:extLst>
        </c:ser>
        <c:ser>
          <c:idx val="1"/>
          <c:order val="1"/>
          <c:tx>
            <c:strRef>
              <c:f>'NO2 1800K'!$J$13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'NO2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 1800K'!$J$14:$J$30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1E-47BC-8A51-4AE467169F35}"/>
            </c:ext>
          </c:extLst>
        </c:ser>
        <c:ser>
          <c:idx val="2"/>
          <c:order val="2"/>
          <c:tx>
            <c:strRef>
              <c:f>'NO2 1800K'!$L$13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'NO2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 1800K'!$L$14:$L$30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1E-47BC-8A51-4AE467169F35}"/>
            </c:ext>
          </c:extLst>
        </c:ser>
        <c:ser>
          <c:idx val="3"/>
          <c:order val="3"/>
          <c:tx>
            <c:strRef>
              <c:f>'NO2 1800K'!$N$13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'NO2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 1800K'!$N$14:$N$30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1E-47BC-8A51-4AE46716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Template!$I$14:$I$30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Template!$J$14:$J$30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Template!$L$14:$L$30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Template!$N$14:$N$30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30</xdr:row>
      <xdr:rowOff>42861</xdr:rowOff>
    </xdr:from>
    <xdr:to>
      <xdr:col>13</xdr:col>
      <xdr:colOff>214312</xdr:colOff>
      <xdr:row>50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30</xdr:row>
      <xdr:rowOff>47625</xdr:rowOff>
    </xdr:from>
    <xdr:to>
      <xdr:col>13</xdr:col>
      <xdr:colOff>242887</xdr:colOff>
      <xdr:row>56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30</xdr:row>
      <xdr:rowOff>47625</xdr:rowOff>
    </xdr:from>
    <xdr:to>
      <xdr:col>13</xdr:col>
      <xdr:colOff>242887</xdr:colOff>
      <xdr:row>56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A1516-6580-4FC6-AB8A-6A4055B27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30</xdr:row>
      <xdr:rowOff>47625</xdr:rowOff>
    </xdr:from>
    <xdr:to>
      <xdr:col>13</xdr:col>
      <xdr:colOff>242887</xdr:colOff>
      <xdr:row>56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E4FCC5-56CA-4C19-9FE0-4DDA93F3A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30</xdr:row>
      <xdr:rowOff>47625</xdr:rowOff>
    </xdr:from>
    <xdr:to>
      <xdr:col>13</xdr:col>
      <xdr:colOff>242887</xdr:colOff>
      <xdr:row>56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2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5" t="s">
        <v>57</v>
      </c>
    </row>
    <row r="2" spans="1:25" ht="16.5" thickBot="1" x14ac:dyDescent="0.3">
      <c r="C2" s="3">
        <v>36.46</v>
      </c>
      <c r="D2" s="3">
        <v>186.9</v>
      </c>
      <c r="E2" s="3"/>
      <c r="F2" s="19">
        <v>-92.31</v>
      </c>
      <c r="G2" s="3">
        <v>-95.297463000000008</v>
      </c>
      <c r="H2" s="20" t="s">
        <v>47</v>
      </c>
      <c r="I2" s="20" t="s">
        <v>49</v>
      </c>
      <c r="J2" s="18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44.670172084130016</v>
      </c>
      <c r="E3" s="4">
        <f>E2</f>
        <v>0</v>
      </c>
      <c r="F3" s="5">
        <f>F2/4.184*1000</f>
        <v>-22062.619502868067</v>
      </c>
      <c r="G3" s="5">
        <f>G2/4.184*1000</f>
        <v>-22776.640296367113</v>
      </c>
      <c r="H3" s="18" t="s">
        <v>48</v>
      </c>
      <c r="J3" s="1" t="s">
        <v>62</v>
      </c>
      <c r="L3" s="21">
        <f>R17</f>
        <v>23.577364437799645</v>
      </c>
      <c r="M3" s="21">
        <f>R18</f>
        <v>6.5088133114830707E-3</v>
      </c>
      <c r="N3" s="21">
        <f>+R19</f>
        <v>76230.294146735774</v>
      </c>
      <c r="O3" s="21">
        <f>R20</f>
        <v>47.74157695939283</v>
      </c>
      <c r="P3" s="25" t="s">
        <v>47</v>
      </c>
      <c r="Q3" s="16" t="s">
        <v>18</v>
      </c>
      <c r="R3" s="16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18"/>
      <c r="J4" s="1" t="s">
        <v>45</v>
      </c>
      <c r="M4">
        <v>1000</v>
      </c>
      <c r="N4">
        <f>1/100000</f>
        <v>1.0000000000000001E-5</v>
      </c>
      <c r="P4" s="18"/>
      <c r="Q4" t="s">
        <v>19</v>
      </c>
      <c r="R4">
        <v>0.99998660247666282</v>
      </c>
    </row>
    <row r="5" spans="1:25" x14ac:dyDescent="0.25">
      <c r="A5" s="26" t="s">
        <v>17</v>
      </c>
      <c r="D5" s="8">
        <f>G3</f>
        <v>-22776.640296367113</v>
      </c>
      <c r="E5" s="8">
        <f>F3</f>
        <v>-22062.619502868067</v>
      </c>
      <c r="F5" s="9">
        <f>D3</f>
        <v>44.670172084130016</v>
      </c>
      <c r="G5" s="9">
        <f>E3</f>
        <v>0</v>
      </c>
      <c r="H5" s="18" t="s">
        <v>48</v>
      </c>
      <c r="J5" s="1" t="s">
        <v>46</v>
      </c>
      <c r="L5" s="13">
        <f>L3/4.184</f>
        <v>5.6351253436423621</v>
      </c>
      <c r="M5" s="13">
        <f>M3/4.184*1000</f>
        <v>1.5556437168936592</v>
      </c>
      <c r="N5" s="13">
        <f>N3/4.184/100000</f>
        <v>0.18219477568531492</v>
      </c>
      <c r="O5" s="17">
        <f>O3/4.184</f>
        <v>11.410510745552779</v>
      </c>
      <c r="P5" s="18" t="s">
        <v>48</v>
      </c>
      <c r="Q5" t="s">
        <v>20</v>
      </c>
      <c r="R5">
        <v>0.99997320513281918</v>
      </c>
    </row>
    <row r="6" spans="1:25" x14ac:dyDescent="0.25">
      <c r="H6" s="18"/>
      <c r="Q6" t="s">
        <v>21</v>
      </c>
      <c r="R6">
        <v>0.99995310898243361</v>
      </c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8"/>
      <c r="J7" s="1" t="s">
        <v>63</v>
      </c>
      <c r="L7" s="37">
        <f>R39</f>
        <v>31.483582889103577</v>
      </c>
      <c r="M7" s="37">
        <f>R40</f>
        <v>3.6089438846153847E-3</v>
      </c>
      <c r="N7" s="37">
        <f>R41</f>
        <v>306423.92128290341</v>
      </c>
      <c r="O7" s="37">
        <f>R42</f>
        <v>-118.11926319560193</v>
      </c>
      <c r="P7" s="37"/>
      <c r="Q7" t="s">
        <v>22</v>
      </c>
      <c r="R7">
        <v>5.3009318801181763E-3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8"/>
      <c r="J8" s="1" t="s">
        <v>45</v>
      </c>
      <c r="M8">
        <v>1000</v>
      </c>
      <c r="N8">
        <f>1/100000</f>
        <v>1.0000000000000001E-5</v>
      </c>
      <c r="P8" s="18"/>
      <c r="Q8" s="14" t="s">
        <v>23</v>
      </c>
      <c r="R8" s="14">
        <v>8</v>
      </c>
    </row>
    <row r="9" spans="1:25" ht="15.75" x14ac:dyDescent="0.25">
      <c r="A9" s="19">
        <v>1800</v>
      </c>
      <c r="B9">
        <v>298.14999999999998</v>
      </c>
      <c r="C9" s="11">
        <v>17.38</v>
      </c>
      <c r="D9" s="11">
        <v>1.1650000000000001E-2</v>
      </c>
      <c r="E9" s="11">
        <v>-7597</v>
      </c>
      <c r="F9" s="11">
        <v>147.69999999999999</v>
      </c>
      <c r="G9" s="11">
        <v>-2.052E-6</v>
      </c>
      <c r="H9" s="40" t="s">
        <v>47</v>
      </c>
      <c r="I9" s="20" t="s">
        <v>50</v>
      </c>
      <c r="J9" s="1" t="s">
        <v>46</v>
      </c>
      <c r="L9" s="13">
        <f>L7/4.184</f>
        <v>7.5247569046614666</v>
      </c>
      <c r="M9" s="13">
        <f>M7/4.184*1000</f>
        <v>0.86255828982203264</v>
      </c>
      <c r="N9" s="13">
        <f>N7/4.184/100000</f>
        <v>0.73237074876410946</v>
      </c>
      <c r="O9" s="17">
        <f>O7/4.184</f>
        <v>-28.231181452103712</v>
      </c>
      <c r="P9" s="18" t="s">
        <v>48</v>
      </c>
    </row>
    <row r="10" spans="1:25" ht="15.75" thickBot="1" x14ac:dyDescent="0.3">
      <c r="Q10" t="s">
        <v>24</v>
      </c>
    </row>
    <row r="11" spans="1:25" ht="15.75" x14ac:dyDescent="0.25">
      <c r="I11" s="24" t="s">
        <v>15</v>
      </c>
      <c r="J11" s="2" t="s">
        <v>15</v>
      </c>
      <c r="K11" s="10" t="s">
        <v>16</v>
      </c>
      <c r="L11" t="s">
        <v>56</v>
      </c>
      <c r="N11" t="s">
        <v>65</v>
      </c>
      <c r="Q11" s="15"/>
      <c r="R11" s="15" t="s">
        <v>29</v>
      </c>
      <c r="S11" s="15" t="s">
        <v>30</v>
      </c>
      <c r="T11" s="15" t="s">
        <v>31</v>
      </c>
      <c r="U11" s="15" t="s">
        <v>32</v>
      </c>
      <c r="V11" s="15" t="s">
        <v>33</v>
      </c>
    </row>
    <row r="12" spans="1:25" x14ac:dyDescent="0.25">
      <c r="I12" s="23" t="s">
        <v>53</v>
      </c>
      <c r="J12" t="s">
        <v>54</v>
      </c>
      <c r="K12" t="s">
        <v>54</v>
      </c>
      <c r="L12" t="s">
        <v>55</v>
      </c>
      <c r="M12" t="s">
        <v>55</v>
      </c>
      <c r="N12" t="s">
        <v>55</v>
      </c>
      <c r="O12" t="s">
        <v>55</v>
      </c>
      <c r="Q12" t="s">
        <v>25</v>
      </c>
      <c r="R12">
        <v>3</v>
      </c>
      <c r="S12">
        <v>4.1947027653458582</v>
      </c>
      <c r="T12">
        <v>1.398234255115286</v>
      </c>
      <c r="U12">
        <v>49759.440785632869</v>
      </c>
      <c r="V12">
        <v>1.3461721774031985E-9</v>
      </c>
    </row>
    <row r="13" spans="1:25" ht="15.75" x14ac:dyDescent="0.25">
      <c r="B13" s="27" t="s">
        <v>58</v>
      </c>
      <c r="D13" s="2" t="s">
        <v>0</v>
      </c>
      <c r="E13" s="2" t="s">
        <v>12</v>
      </c>
      <c r="F13" s="2" t="s">
        <v>13</v>
      </c>
      <c r="I13" s="28" t="s">
        <v>59</v>
      </c>
      <c r="J13" s="29" t="s">
        <v>60</v>
      </c>
      <c r="K13" s="30" t="s">
        <v>16</v>
      </c>
      <c r="L13" s="38" t="s">
        <v>61</v>
      </c>
      <c r="M13" s="30" t="s">
        <v>16</v>
      </c>
      <c r="N13" s="38" t="s">
        <v>64</v>
      </c>
      <c r="O13" s="30" t="s">
        <v>16</v>
      </c>
      <c r="Q13" t="s">
        <v>26</v>
      </c>
      <c r="R13">
        <v>4</v>
      </c>
      <c r="S13">
        <v>1.1239951519061289E-4</v>
      </c>
      <c r="T13">
        <v>2.8099878797653222E-5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I14">
        <v>29.14</v>
      </c>
      <c r="J14" s="12">
        <f t="shared" ref="J14:J30" si="3">C$9+D$9*B14+E$9*B14^-2+F$9*B14^-0.5+G$9*B14^2</f>
        <v>29.139455027656965</v>
      </c>
      <c r="K14" s="12">
        <f t="shared" ref="K14:K30" si="4">J14/4.184</f>
        <v>6.9644968995356029</v>
      </c>
      <c r="L14" s="21">
        <f t="shared" ref="L14:L30" si="5">$L$3+($M$3)*B14+($N$3)*B14^-2+$O$3*B14^-0.5</f>
        <v>29.140413719504068</v>
      </c>
      <c r="M14" s="12">
        <f t="shared" ref="M14:M30" si="6">$L$5+($M$5*0.001)*B14+($N$5*100000)*B14^-2+$O$5*B14^-0.5</f>
        <v>6.964726032386249</v>
      </c>
      <c r="N14" s="39">
        <f t="shared" ref="N14:N30" si="7">$L$7+($M$7)*B14+($N$7)*B14^-2+$O$7*B14^-0.5</f>
        <v>29.165939058788993</v>
      </c>
      <c r="O14" s="12">
        <f t="shared" ref="O14:O30" si="8">$L$5+($M$5*0.001)*D14+($N$5*100000)*D14^-2+$O$5*D14^-0.5</f>
        <v>6.964726032386249</v>
      </c>
      <c r="Q14" s="14" t="s">
        <v>27</v>
      </c>
      <c r="R14" s="14">
        <v>7</v>
      </c>
      <c r="S14" s="14">
        <v>4.1948151648610486</v>
      </c>
      <c r="T14" s="14"/>
      <c r="U14" s="14"/>
      <c r="V14" s="14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I15">
        <v>29.13</v>
      </c>
      <c r="J15" s="12">
        <f t="shared" si="3"/>
        <v>29.133372364819657</v>
      </c>
      <c r="K15" s="12">
        <f t="shared" si="4"/>
        <v>6.9630431082264952</v>
      </c>
      <c r="L15" s="21">
        <f t="shared" si="5"/>
        <v>29.133372930445901</v>
      </c>
      <c r="M15" s="12">
        <f t="shared" si="6"/>
        <v>6.9630432434144103</v>
      </c>
      <c r="N15" s="39">
        <f t="shared" si="7"/>
        <v>29.151357450718791</v>
      </c>
      <c r="O15" s="12">
        <f t="shared" si="8"/>
        <v>6.9630432434144103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I16">
        <v>29.05</v>
      </c>
      <c r="J16" s="12">
        <f t="shared" si="3"/>
        <v>29.049198749999999</v>
      </c>
      <c r="K16" s="12">
        <f t="shared" si="4"/>
        <v>6.9429251314531539</v>
      </c>
      <c r="L16" s="21">
        <f t="shared" si="5"/>
        <v>29.044407948779611</v>
      </c>
      <c r="M16" s="12">
        <f t="shared" si="6"/>
        <v>6.941780102480787</v>
      </c>
      <c r="N16" s="39">
        <f t="shared" si="7"/>
        <v>28.936346791187777</v>
      </c>
      <c r="O16" s="12">
        <f t="shared" si="8"/>
        <v>6.941780102480787</v>
      </c>
      <c r="Q16" s="15"/>
      <c r="R16" s="15" t="s">
        <v>34</v>
      </c>
      <c r="S16" s="15" t="s">
        <v>22</v>
      </c>
      <c r="T16" s="15" t="s">
        <v>35</v>
      </c>
      <c r="U16" s="15" t="s">
        <v>36</v>
      </c>
      <c r="V16" s="15" t="s">
        <v>37</v>
      </c>
      <c r="W16" s="15" t="s">
        <v>38</v>
      </c>
      <c r="X16" s="15" t="s">
        <v>39</v>
      </c>
      <c r="Y16" s="15" t="s">
        <v>40</v>
      </c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I17">
        <v>29.27</v>
      </c>
      <c r="J17" s="12">
        <f t="shared" si="3"/>
        <v>29.266956805534377</v>
      </c>
      <c r="K17" s="12">
        <f t="shared" si="4"/>
        <v>6.9949705558160558</v>
      </c>
      <c r="L17" s="21">
        <f t="shared" si="5"/>
        <v>29.271760498812924</v>
      </c>
      <c r="M17" s="12">
        <f t="shared" si="6"/>
        <v>6.996118666064274</v>
      </c>
      <c r="N17" s="39">
        <f t="shared" si="7"/>
        <v>29.23129647739178</v>
      </c>
      <c r="O17" s="12">
        <f t="shared" si="8"/>
        <v>6.996118666064274</v>
      </c>
      <c r="Q17" t="s">
        <v>28</v>
      </c>
      <c r="R17" s="21">
        <v>23.577364437799645</v>
      </c>
      <c r="S17">
        <v>0.38207728360948912</v>
      </c>
      <c r="T17">
        <v>61.708364902157946</v>
      </c>
      <c r="U17">
        <v>4.1306190334865103E-7</v>
      </c>
      <c r="V17">
        <v>22.51654783391481</v>
      </c>
      <c r="W17">
        <v>24.638181041684479</v>
      </c>
      <c r="X17">
        <v>22.51654783391481</v>
      </c>
      <c r="Y17">
        <v>24.638181041684479</v>
      </c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I18">
        <v>29.64</v>
      </c>
      <c r="J18" s="12">
        <f t="shared" si="3"/>
        <v>29.640004472373477</v>
      </c>
      <c r="K18" s="12">
        <f t="shared" si="4"/>
        <v>7.0841310880433737</v>
      </c>
      <c r="L18" s="21">
        <f t="shared" si="5"/>
        <v>29.643444959535859</v>
      </c>
      <c r="M18" s="12">
        <f t="shared" si="6"/>
        <v>7.0849533842102916</v>
      </c>
      <c r="N18" s="39">
        <f t="shared" si="7"/>
        <v>29.677928051946424</v>
      </c>
      <c r="O18" s="12">
        <f t="shared" si="8"/>
        <v>7.0849533842102916</v>
      </c>
      <c r="Q18" t="s">
        <v>41</v>
      </c>
      <c r="R18" s="21">
        <v>6.5088133114830707E-3</v>
      </c>
      <c r="S18">
        <v>1.5700073296970172E-4</v>
      </c>
      <c r="T18">
        <v>41.457216080253289</v>
      </c>
      <c r="U18">
        <v>2.0233359644544317E-6</v>
      </c>
      <c r="V18">
        <v>6.0729093949168766E-3</v>
      </c>
      <c r="W18">
        <v>6.9447172280492648E-3</v>
      </c>
      <c r="X18">
        <v>6.0729093949168766E-3</v>
      </c>
      <c r="Y18">
        <v>6.9447172280492648E-3</v>
      </c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I19">
        <v>30.1</v>
      </c>
      <c r="J19" s="12">
        <f t="shared" si="3"/>
        <v>30.096551184713633</v>
      </c>
      <c r="K19" s="12">
        <f t="shared" si="4"/>
        <v>7.1932483711074644</v>
      </c>
      <c r="L19" s="21">
        <f t="shared" si="5"/>
        <v>30.093567782317322</v>
      </c>
      <c r="M19" s="12">
        <f t="shared" si="6"/>
        <v>7.1925353208215386</v>
      </c>
      <c r="N19" s="39">
        <f t="shared" si="7"/>
        <v>30.170710043131635</v>
      </c>
      <c r="O19" s="12">
        <f t="shared" si="8"/>
        <v>7.1925353208215386</v>
      </c>
      <c r="Q19" t="s">
        <v>42</v>
      </c>
      <c r="R19" s="21">
        <v>76230.294146735774</v>
      </c>
      <c r="S19">
        <v>9922.7834133317774</v>
      </c>
      <c r="T19">
        <v>7.6823498983477148</v>
      </c>
      <c r="U19">
        <v>1.5439861202743003E-3</v>
      </c>
      <c r="V19">
        <v>48680.230708852905</v>
      </c>
      <c r="W19">
        <v>103780.35758461864</v>
      </c>
      <c r="X19">
        <v>48680.230708852905</v>
      </c>
      <c r="Y19">
        <v>103780.35758461864</v>
      </c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I20">
        <v>30.6</v>
      </c>
      <c r="J20" s="12">
        <f t="shared" si="3"/>
        <v>30.596833266562651</v>
      </c>
      <c r="K20" s="12">
        <f t="shared" si="4"/>
        <v>7.3128186583562735</v>
      </c>
      <c r="L20" s="21">
        <f t="shared" si="5"/>
        <v>30.59144456221668</v>
      </c>
      <c r="M20" s="12">
        <f t="shared" si="6"/>
        <v>7.3115307271072361</v>
      </c>
      <c r="N20" s="39">
        <f t="shared" si="7"/>
        <v>30.673378774081982</v>
      </c>
      <c r="O20" s="12">
        <f t="shared" si="8"/>
        <v>7.3115307271072361</v>
      </c>
      <c r="Q20" s="14" t="s">
        <v>43</v>
      </c>
      <c r="R20" s="22">
        <v>47.74157695939283</v>
      </c>
      <c r="S20" s="14">
        <v>7.6886098160896887</v>
      </c>
      <c r="T20" s="14">
        <v>6.2093900069536208</v>
      </c>
      <c r="U20" s="14">
        <v>3.4226368649407737E-3</v>
      </c>
      <c r="V20" s="14">
        <v>26.394573869734906</v>
      </c>
      <c r="W20" s="14">
        <v>69.088580049050762</v>
      </c>
      <c r="X20" s="14">
        <v>26.394573869734906</v>
      </c>
      <c r="Y20" s="14">
        <v>69.088580049050762</v>
      </c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I21">
        <v>31.12</v>
      </c>
      <c r="J21" s="12">
        <f t="shared" si="3"/>
        <v>31.116834320987657</v>
      </c>
      <c r="K21" s="12">
        <f t="shared" si="4"/>
        <v>7.4371018931614854</v>
      </c>
      <c r="L21" s="21">
        <f t="shared" si="5"/>
        <v>31.120793791036064</v>
      </c>
      <c r="M21" s="12">
        <f t="shared" si="6"/>
        <v>7.43804822921512</v>
      </c>
      <c r="N21" s="39">
        <f t="shared" si="7"/>
        <v>31.17262474945699</v>
      </c>
      <c r="O21" s="12">
        <f t="shared" si="8"/>
        <v>7.43804822921512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I22">
        <v>31.64</v>
      </c>
      <c r="J22" s="12">
        <f t="shared" si="3"/>
        <v>31.641087104068696</v>
      </c>
      <c r="K22" s="12">
        <f t="shared" si="4"/>
        <v>7.5624013155039904</v>
      </c>
      <c r="L22" s="21">
        <f t="shared" si="5"/>
        <v>31.672129266228424</v>
      </c>
      <c r="M22" s="12">
        <f t="shared" si="6"/>
        <v>7.569820570322281</v>
      </c>
      <c r="N22" s="39">
        <f t="shared" si="7"/>
        <v>31.663691622611854</v>
      </c>
      <c r="O22" s="12">
        <f t="shared" si="8"/>
        <v>7.569820570322281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I23">
        <v>32.159999999999997</v>
      </c>
      <c r="J23" s="12">
        <f t="shared" si="3"/>
        <v>32.159124047016874</v>
      </c>
      <c r="K23" s="12">
        <f t="shared" si="4"/>
        <v>7.6862151163998265</v>
      </c>
      <c r="L23" s="21">
        <f t="shared" si="5"/>
        <v>32.239522029656428</v>
      </c>
      <c r="M23" s="12">
        <f t="shared" si="6"/>
        <v>7.7054306954245764</v>
      </c>
      <c r="N23" s="39">
        <f t="shared" si="7"/>
        <v>32.145234285667584</v>
      </c>
      <c r="O23" s="12">
        <f t="shared" si="8"/>
        <v>7.7054306954245764</v>
      </c>
      <c r="Q23" s="41" t="s">
        <v>66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I24">
        <v>32.659999999999997</v>
      </c>
      <c r="J24" s="12">
        <f t="shared" si="3"/>
        <v>32.663576043520933</v>
      </c>
      <c r="K24" s="12">
        <f t="shared" si="4"/>
        <v>7.8067820371703949</v>
      </c>
      <c r="L24" s="21">
        <f t="shared" si="5"/>
        <v>32.819058731300032</v>
      </c>
      <c r="M24" s="12">
        <f t="shared" si="6"/>
        <v>7.8439432914197011</v>
      </c>
      <c r="N24" s="39">
        <f t="shared" si="7"/>
        <v>32.617300520298777</v>
      </c>
      <c r="O24" s="12">
        <f t="shared" si="8"/>
        <v>7.8439432914197011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I25">
        <v>33.15</v>
      </c>
      <c r="J25" s="12">
        <f t="shared" si="3"/>
        <v>33.14908568285113</v>
      </c>
      <c r="K25" s="12">
        <f t="shared" si="4"/>
        <v>7.9228216259204416</v>
      </c>
      <c r="L25" s="21">
        <f t="shared" si="5"/>
        <v>33.408041531028552</v>
      </c>
      <c r="M25" s="12">
        <f t="shared" si="6"/>
        <v>7.9847135590412401</v>
      </c>
      <c r="N25" s="39">
        <f t="shared" si="7"/>
        <v>33.080486945227776</v>
      </c>
      <c r="O25" s="12">
        <f t="shared" si="8"/>
        <v>7.9847135590412401</v>
      </c>
      <c r="Q25" s="34" t="s">
        <v>18</v>
      </c>
      <c r="R25" s="34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I26">
        <v>33.61</v>
      </c>
      <c r="J26" s="12">
        <f t="shared" si="3"/>
        <v>33.611652522638337</v>
      </c>
      <c r="K26" s="12">
        <f t="shared" si="4"/>
        <v>8.0333777539766569</v>
      </c>
      <c r="L26" s="21">
        <f t="shared" si="5"/>
        <v>34.004543395996158</v>
      </c>
      <c r="M26" s="12">
        <f t="shared" si="6"/>
        <v>8.1272809263853141</v>
      </c>
      <c r="N26" s="39">
        <f t="shared" si="7"/>
        <v>33.535572965369823</v>
      </c>
      <c r="O26" s="12">
        <f t="shared" si="8"/>
        <v>8.1272809263853141</v>
      </c>
      <c r="Q26" s="31" t="s">
        <v>19</v>
      </c>
      <c r="R26" s="31">
        <v>0.99957933869324211</v>
      </c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I27">
        <v>34.049999999999997</v>
      </c>
      <c r="J27" s="12">
        <f t="shared" si="3"/>
        <v>34.048221157121134</v>
      </c>
      <c r="K27" s="12">
        <f t="shared" si="4"/>
        <v>8.1377201618358352</v>
      </c>
      <c r="L27" s="21">
        <f t="shared" si="5"/>
        <v>34.607146752325519</v>
      </c>
      <c r="M27" s="12">
        <f t="shared" si="6"/>
        <v>8.2713065851638436</v>
      </c>
      <c r="N27" s="39">
        <f t="shared" si="7"/>
        <v>33.983360864000005</v>
      </c>
      <c r="O27" s="12">
        <f t="shared" si="8"/>
        <v>8.2713065851638436</v>
      </c>
      <c r="Q27" s="31" t="s">
        <v>20</v>
      </c>
      <c r="R27" s="31">
        <v>0.99915885434241924</v>
      </c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I28">
        <v>34.46</v>
      </c>
      <c r="J28" s="12">
        <f t="shared" si="3"/>
        <v>34.456412421874994</v>
      </c>
      <c r="K28" s="12">
        <f t="shared" si="4"/>
        <v>8.2352802155532974</v>
      </c>
      <c r="L28" s="21">
        <f t="shared" si="5"/>
        <v>35.214782618808449</v>
      </c>
      <c r="M28" s="12">
        <f t="shared" si="6"/>
        <v>8.4165350427362444</v>
      </c>
      <c r="N28" s="39">
        <f t="shared" si="7"/>
        <v>34.424608368849277</v>
      </c>
      <c r="O28" s="12">
        <f t="shared" si="8"/>
        <v>8.4165350427362444</v>
      </c>
      <c r="Q28" s="31" t="s">
        <v>21</v>
      </c>
      <c r="R28" s="31">
        <v>0.99896474380605449</v>
      </c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I29">
        <v>34.83</v>
      </c>
      <c r="J29" s="12">
        <f t="shared" si="3"/>
        <v>34.834342462063461</v>
      </c>
      <c r="K29" s="12">
        <f t="shared" si="4"/>
        <v>8.3256076630170792</v>
      </c>
      <c r="L29" s="21">
        <f t="shared" si="5"/>
        <v>35.82662765253815</v>
      </c>
      <c r="M29" s="12">
        <f t="shared" si="6"/>
        <v>8.5627695154249874</v>
      </c>
      <c r="N29" s="39">
        <f t="shared" si="7"/>
        <v>34.860003598658281</v>
      </c>
      <c r="O29" s="12">
        <f t="shared" si="8"/>
        <v>8.5627695154249874</v>
      </c>
      <c r="Q29" s="31" t="s">
        <v>22</v>
      </c>
      <c r="R29" s="31">
        <v>7.0242495569353802E-2</v>
      </c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I30">
        <v>35.17</v>
      </c>
      <c r="J30" s="12">
        <f t="shared" si="3"/>
        <v>35.180497632955351</v>
      </c>
      <c r="K30" s="12">
        <f t="shared" si="4"/>
        <v>8.4083407344539562</v>
      </c>
      <c r="L30" s="21">
        <f t="shared" si="5"/>
        <v>36.442036027450513</v>
      </c>
      <c r="M30" s="12">
        <f t="shared" si="6"/>
        <v>8.7098556470962034</v>
      </c>
      <c r="N30" s="39">
        <f t="shared" si="7"/>
        <v>35.290159432612221</v>
      </c>
      <c r="O30" s="12">
        <f t="shared" si="8"/>
        <v>8.7098556470962034</v>
      </c>
      <c r="Q30" s="32" t="s">
        <v>23</v>
      </c>
      <c r="R30" s="32">
        <v>17</v>
      </c>
    </row>
    <row r="32" spans="2:25" ht="15.75" thickBot="1" x14ac:dyDescent="0.3">
      <c r="Q32" t="s">
        <v>24</v>
      </c>
    </row>
    <row r="33" spans="17:25" x14ac:dyDescent="0.25">
      <c r="Q33" s="33"/>
      <c r="R33" s="33" t="s">
        <v>29</v>
      </c>
      <c r="S33" s="33" t="s">
        <v>30</v>
      </c>
      <c r="T33" s="33" t="s">
        <v>31</v>
      </c>
      <c r="U33" s="33" t="s">
        <v>32</v>
      </c>
      <c r="V33" s="33" t="s">
        <v>33</v>
      </c>
    </row>
    <row r="34" spans="17:25" x14ac:dyDescent="0.25">
      <c r="Q34" s="31" t="s">
        <v>25</v>
      </c>
      <c r="R34" s="31">
        <v>3</v>
      </c>
      <c r="S34" s="31">
        <v>76.191504952433945</v>
      </c>
      <c r="T34" s="31">
        <v>25.397168317477981</v>
      </c>
      <c r="U34" s="31">
        <v>5147.370529463321</v>
      </c>
      <c r="V34" s="31">
        <v>3.1207377395374645E-20</v>
      </c>
    </row>
    <row r="35" spans="17:25" x14ac:dyDescent="0.25">
      <c r="Q35" s="31" t="s">
        <v>26</v>
      </c>
      <c r="R35" s="31">
        <v>13</v>
      </c>
      <c r="S35" s="31">
        <v>6.4142106389538947E-2</v>
      </c>
      <c r="T35" s="31">
        <v>4.9340081838106882E-3</v>
      </c>
      <c r="U35" s="31"/>
      <c r="V35" s="31"/>
    </row>
    <row r="36" spans="17:25" ht="15.75" thickBot="1" x14ac:dyDescent="0.3">
      <c r="Q36" s="32" t="s">
        <v>27</v>
      </c>
      <c r="R36" s="32">
        <v>16</v>
      </c>
      <c r="S36" s="32">
        <v>76.255647058823484</v>
      </c>
      <c r="T36" s="32"/>
      <c r="U36" s="32"/>
      <c r="V36" s="32"/>
    </row>
    <row r="37" spans="17:25" ht="15.75" thickBot="1" x14ac:dyDescent="0.3"/>
    <row r="38" spans="17:25" x14ac:dyDescent="0.25">
      <c r="Q38" s="33"/>
      <c r="R38" s="33" t="s">
        <v>34</v>
      </c>
      <c r="S38" s="33" t="s">
        <v>22</v>
      </c>
      <c r="T38" s="33" t="s">
        <v>35</v>
      </c>
      <c r="U38" s="33" t="s">
        <v>36</v>
      </c>
      <c r="V38" s="33" t="s">
        <v>37</v>
      </c>
      <c r="W38" s="33" t="s">
        <v>38</v>
      </c>
      <c r="X38" s="33" t="s">
        <v>39</v>
      </c>
      <c r="Y38" s="33" t="s">
        <v>40</v>
      </c>
    </row>
    <row r="39" spans="17:25" x14ac:dyDescent="0.25">
      <c r="Q39" s="31" t="s">
        <v>28</v>
      </c>
      <c r="R39" s="35">
        <v>31.483582889103577</v>
      </c>
      <c r="S39" s="31">
        <v>0.89299264734971784</v>
      </c>
      <c r="T39" s="31">
        <v>35.256262168051016</v>
      </c>
      <c r="U39" s="31">
        <v>2.7275438175775416E-14</v>
      </c>
      <c r="V39" s="31">
        <v>29.554389563317514</v>
      </c>
      <c r="W39" s="31">
        <v>33.412776214889639</v>
      </c>
      <c r="X39" s="31">
        <v>29.554389563317514</v>
      </c>
      <c r="Y39" s="31">
        <v>33.412776214889639</v>
      </c>
    </row>
    <row r="40" spans="17:25" x14ac:dyDescent="0.25">
      <c r="Q40" s="31" t="s">
        <v>41</v>
      </c>
      <c r="R40" s="35">
        <v>3.6089438846153847E-3</v>
      </c>
      <c r="S40" s="31">
        <v>2.4269103154363707E-4</v>
      </c>
      <c r="T40" s="31">
        <v>14.870528431399734</v>
      </c>
      <c r="U40" s="31">
        <v>1.5362809736888928E-9</v>
      </c>
      <c r="V40" s="31">
        <v>3.0846417868638882E-3</v>
      </c>
      <c r="W40" s="31">
        <v>4.1332459823668812E-3</v>
      </c>
      <c r="X40" s="31">
        <v>3.0846417868638882E-3</v>
      </c>
      <c r="Y40" s="31">
        <v>4.1332459823668812E-3</v>
      </c>
    </row>
    <row r="41" spans="17:25" x14ac:dyDescent="0.25">
      <c r="Q41" s="31" t="s">
        <v>42</v>
      </c>
      <c r="R41" s="35">
        <v>306423.92128290341</v>
      </c>
      <c r="S41" s="31">
        <v>39039.643122402951</v>
      </c>
      <c r="T41" s="31">
        <v>7.8490451442436893</v>
      </c>
      <c r="U41" s="31">
        <v>2.7530260485043342E-6</v>
      </c>
      <c r="V41" s="31">
        <v>222083.89992177085</v>
      </c>
      <c r="W41" s="31">
        <v>390763.94264403597</v>
      </c>
      <c r="X41" s="31">
        <v>222083.89992177085</v>
      </c>
      <c r="Y41" s="31">
        <v>390763.94264403597</v>
      </c>
    </row>
    <row r="42" spans="17:25" ht="15.75" thickBot="1" x14ac:dyDescent="0.3">
      <c r="Q42" s="32" t="s">
        <v>43</v>
      </c>
      <c r="R42" s="36">
        <v>-118.11926319560193</v>
      </c>
      <c r="S42" s="32">
        <v>21.323444880931902</v>
      </c>
      <c r="T42" s="32">
        <v>-5.539408095416511</v>
      </c>
      <c r="U42" s="32">
        <v>9.5544200063422757E-5</v>
      </c>
      <c r="V42" s="32">
        <v>-164.1857651641792</v>
      </c>
      <c r="W42" s="32">
        <v>-72.052761227024661</v>
      </c>
      <c r="X42" s="32">
        <v>-164.1857651641792</v>
      </c>
      <c r="Y42" s="32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2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5" t="s">
        <v>57</v>
      </c>
    </row>
    <row r="2" spans="1:25" ht="16.5" thickBot="1" x14ac:dyDescent="0.3">
      <c r="C2" s="3">
        <v>20</v>
      </c>
      <c r="D2" s="3">
        <v>173.8</v>
      </c>
      <c r="E2" s="3"/>
      <c r="F2" s="3">
        <v>-273.3</v>
      </c>
      <c r="G2" s="3">
        <v>-275.40642975000003</v>
      </c>
      <c r="H2" s="20" t="s">
        <v>47</v>
      </c>
      <c r="I2" s="20" t="s">
        <v>51</v>
      </c>
      <c r="J2" s="18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41.539196940726576</v>
      </c>
      <c r="E3" s="4">
        <f>E2</f>
        <v>0</v>
      </c>
      <c r="F3" s="5">
        <f>F2/4.184*1000</f>
        <v>-65320.267686424471</v>
      </c>
      <c r="G3" s="5">
        <f>G2/4.184*1000</f>
        <v>-65823.716479445502</v>
      </c>
      <c r="H3" s="18" t="s">
        <v>48</v>
      </c>
      <c r="J3" s="1" t="s">
        <v>62</v>
      </c>
      <c r="L3" s="21">
        <f>R17</f>
        <v>12.616522144559198</v>
      </c>
      <c r="M3" s="21">
        <f>R18</f>
        <v>8.2220819874483375E-3</v>
      </c>
      <c r="N3" s="21">
        <f>+R19</f>
        <v>-332732.76846275857</v>
      </c>
      <c r="O3" s="21">
        <f>R20</f>
        <v>307.61006509229685</v>
      </c>
      <c r="P3" s="25" t="s">
        <v>47</v>
      </c>
      <c r="Q3" s="16" t="s">
        <v>18</v>
      </c>
      <c r="R3" s="16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18"/>
      <c r="J4" s="1" t="s">
        <v>45</v>
      </c>
      <c r="M4">
        <v>1000</v>
      </c>
      <c r="N4">
        <f>1/100000</f>
        <v>1.0000000000000001E-5</v>
      </c>
      <c r="P4" s="18"/>
      <c r="Q4" t="s">
        <v>19</v>
      </c>
      <c r="R4">
        <v>0.99989536551204805</v>
      </c>
    </row>
    <row r="5" spans="1:25" x14ac:dyDescent="0.25">
      <c r="A5" s="26" t="s">
        <v>44</v>
      </c>
      <c r="D5" s="8">
        <f>G3</f>
        <v>-65823.716479445502</v>
      </c>
      <c r="E5" s="8">
        <f>F3</f>
        <v>-65320.267686424471</v>
      </c>
      <c r="F5" s="9">
        <f>D3</f>
        <v>41.539196940726576</v>
      </c>
      <c r="G5" s="9">
        <f>E3</f>
        <v>0</v>
      </c>
      <c r="H5" s="26" t="s">
        <v>48</v>
      </c>
      <c r="J5" s="1" t="s">
        <v>46</v>
      </c>
      <c r="L5" s="13">
        <f>L3/4.184</f>
        <v>3.0154211626575522</v>
      </c>
      <c r="M5" s="13">
        <f>M3/4.184*1000</f>
        <v>1.9651247579943443</v>
      </c>
      <c r="N5" s="13">
        <f>N3/4.184/100000</f>
        <v>-0.79525040263565616</v>
      </c>
      <c r="O5" s="17">
        <f>O3/4.184</f>
        <v>73.520570050740162</v>
      </c>
      <c r="P5" s="26" t="s">
        <v>48</v>
      </c>
      <c r="Q5" t="s">
        <v>20</v>
      </c>
      <c r="R5">
        <v>0.9997907419724722</v>
      </c>
    </row>
    <row r="6" spans="1:25" x14ac:dyDescent="0.25">
      <c r="H6" s="18"/>
      <c r="Q6" t="s">
        <v>21</v>
      </c>
      <c r="R6">
        <v>0.99963379845182643</v>
      </c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8"/>
      <c r="J7" s="1" t="s">
        <v>63</v>
      </c>
      <c r="L7" s="37">
        <f>R39</f>
        <v>19.943839282546996</v>
      </c>
      <c r="M7" s="37">
        <f>R40</f>
        <v>5.5378211624919323E-3</v>
      </c>
      <c r="N7" s="37">
        <f>R41</f>
        <v>-118079.44502051263</v>
      </c>
      <c r="O7" s="37">
        <f>R42</f>
        <v>153.68763717686971</v>
      </c>
      <c r="P7" s="37" t="s">
        <v>47</v>
      </c>
      <c r="Q7" t="s">
        <v>22</v>
      </c>
      <c r="R7">
        <v>4.9366865608717319E-3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8"/>
      <c r="J8" s="1" t="s">
        <v>45</v>
      </c>
      <c r="M8">
        <v>1000</v>
      </c>
      <c r="N8">
        <f>1/100000</f>
        <v>1.0000000000000001E-5</v>
      </c>
      <c r="P8" s="18"/>
      <c r="Q8" s="14" t="s">
        <v>23</v>
      </c>
      <c r="R8" s="14">
        <v>8</v>
      </c>
    </row>
    <row r="9" spans="1:25" x14ac:dyDescent="0.25">
      <c r="A9" s="19">
        <v>1800</v>
      </c>
      <c r="B9">
        <v>298.14999999999998</v>
      </c>
      <c r="C9" s="11">
        <v>6.8449999999999998</v>
      </c>
      <c r="D9" s="11">
        <v>1.3010000000000001E-2</v>
      </c>
      <c r="E9" s="11">
        <v>-410800</v>
      </c>
      <c r="F9" s="11">
        <v>400.7</v>
      </c>
      <c r="G9" s="11">
        <v>-1.911E-6</v>
      </c>
      <c r="H9" s="20" t="s">
        <v>47</v>
      </c>
      <c r="I9" s="20" t="s">
        <v>52</v>
      </c>
      <c r="J9" s="1" t="s">
        <v>46</v>
      </c>
      <c r="L9" s="13">
        <f>L7/4.184</f>
        <v>4.7666919891364712</v>
      </c>
      <c r="M9" s="13">
        <f>M7/4.184*1000</f>
        <v>1.3235710235401368</v>
      </c>
      <c r="N9" s="13">
        <f>N7/4.184/100000</f>
        <v>-0.28221664679854835</v>
      </c>
      <c r="O9" s="17">
        <f>O7/4.184</f>
        <v>36.732226858716473</v>
      </c>
      <c r="P9" s="26" t="s">
        <v>48</v>
      </c>
    </row>
    <row r="10" spans="1:25" ht="15.75" thickBot="1" x14ac:dyDescent="0.3">
      <c r="Q10" t="s">
        <v>24</v>
      </c>
    </row>
    <row r="11" spans="1:25" ht="15.75" x14ac:dyDescent="0.25">
      <c r="I11" s="24" t="s">
        <v>15</v>
      </c>
      <c r="J11" s="2" t="s">
        <v>15</v>
      </c>
      <c r="K11" s="10" t="s">
        <v>16</v>
      </c>
      <c r="L11" t="s">
        <v>56</v>
      </c>
      <c r="N11" t="s">
        <v>65</v>
      </c>
      <c r="Q11" s="15"/>
      <c r="R11" s="15" t="s">
        <v>29</v>
      </c>
      <c r="S11" s="15" t="s">
        <v>30</v>
      </c>
      <c r="T11" s="15" t="s">
        <v>31</v>
      </c>
      <c r="U11" s="15" t="s">
        <v>32</v>
      </c>
      <c r="V11" s="15" t="s">
        <v>33</v>
      </c>
    </row>
    <row r="12" spans="1:25" x14ac:dyDescent="0.25">
      <c r="I12" s="23"/>
      <c r="J12" t="s">
        <v>54</v>
      </c>
      <c r="K12" t="s">
        <v>54</v>
      </c>
      <c r="L12" t="s">
        <v>55</v>
      </c>
      <c r="M12" t="s">
        <v>55</v>
      </c>
      <c r="N12" t="s">
        <v>55</v>
      </c>
      <c r="O12" t="s">
        <v>55</v>
      </c>
      <c r="Q12" t="s">
        <v>25</v>
      </c>
      <c r="R12">
        <v>3</v>
      </c>
      <c r="S12">
        <v>0.4657555972802439</v>
      </c>
      <c r="T12">
        <v>0.15525186576008129</v>
      </c>
      <c r="U12">
        <v>6370.3855874904939</v>
      </c>
      <c r="V12">
        <v>8.2098501694682851E-8</v>
      </c>
    </row>
    <row r="13" spans="1:25" ht="15.75" x14ac:dyDescent="0.25">
      <c r="B13" s="27" t="s">
        <v>58</v>
      </c>
      <c r="D13" s="2" t="s">
        <v>0</v>
      </c>
      <c r="E13" s="2" t="s">
        <v>12</v>
      </c>
      <c r="F13" s="2" t="s">
        <v>13</v>
      </c>
      <c r="I13" s="28" t="s">
        <v>59</v>
      </c>
      <c r="J13" s="29" t="s">
        <v>60</v>
      </c>
      <c r="K13" s="30" t="s">
        <v>16</v>
      </c>
      <c r="L13" s="38" t="s">
        <v>61</v>
      </c>
      <c r="M13" s="30" t="s">
        <v>16</v>
      </c>
      <c r="N13" s="38" t="s">
        <v>64</v>
      </c>
      <c r="O13" s="30" t="s">
        <v>16</v>
      </c>
      <c r="Q13" t="s">
        <v>26</v>
      </c>
      <c r="R13">
        <v>4</v>
      </c>
      <c r="S13">
        <v>9.7483496801166261E-5</v>
      </c>
      <c r="T13">
        <v>2.4370874200291565E-5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I14">
        <v>29.14</v>
      </c>
      <c r="J14" s="12">
        <f t="shared" ref="J14:J30" si="3">C$9+D$9*B14+E$9*B14^-2+F$9*B14^-0.5+G$9*B14^2</f>
        <v>29.138879910680668</v>
      </c>
      <c r="K14" s="12">
        <f t="shared" ref="K14:K30" si="4">J14/4.184</f>
        <v>6.9643594432793181</v>
      </c>
      <c r="L14" s="21">
        <f t="shared" ref="L14:L30" si="5">$L$3+($M$3)*B14+($N$3)*B14^-2+$O$3*B14^-0.5</f>
        <v>29.139772727503189</v>
      </c>
      <c r="M14" s="12">
        <f t="shared" ref="M14:M30" si="6">$L$5+($M$5*0.001)*B14+($N$5*100000)*B14^-2+$O$5*B14^-0.5</f>
        <v>6.9645728316212212</v>
      </c>
      <c r="N14" s="39">
        <f t="shared" ref="N14:N30" si="7">$L$7+($M$7)*B14+($N$7)*B14^-2+$O$7*B14^-0.5</f>
        <v>29.167260622290812</v>
      </c>
      <c r="O14" s="12">
        <f t="shared" ref="O14:O30" si="8">$L$5+($M$5*0.001)*D14+($N$5*100000)*D14^-2+$O$5*D14^-0.5</f>
        <v>6.9645728316212212</v>
      </c>
      <c r="Q14" s="14" t="s">
        <v>27</v>
      </c>
      <c r="R14" s="14">
        <v>7</v>
      </c>
      <c r="S14" s="14">
        <v>0.46585308077704507</v>
      </c>
      <c r="T14" s="14"/>
      <c r="U14" s="14"/>
      <c r="V14" s="14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I15">
        <v>29.15</v>
      </c>
      <c r="J15" s="12">
        <f t="shared" si="3"/>
        <v>29.145990841983853</v>
      </c>
      <c r="K15" s="12">
        <f t="shared" si="4"/>
        <v>6.9660589966500606</v>
      </c>
      <c r="L15" s="21">
        <f t="shared" si="5"/>
        <v>29.145991368743967</v>
      </c>
      <c r="M15" s="12">
        <f t="shared" si="6"/>
        <v>6.9660591225487494</v>
      </c>
      <c r="N15" s="39">
        <f t="shared" si="7"/>
        <v>29.166351667251647</v>
      </c>
      <c r="O15" s="12">
        <f t="shared" si="8"/>
        <v>6.9660591225487494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I16">
        <v>29.21</v>
      </c>
      <c r="J16" s="12">
        <f t="shared" si="3"/>
        <v>29.210740000000001</v>
      </c>
      <c r="K16" s="12">
        <f t="shared" si="4"/>
        <v>6.9815344168260038</v>
      </c>
      <c r="L16" s="21">
        <f t="shared" si="5"/>
        <v>29.206278391261137</v>
      </c>
      <c r="M16" s="12">
        <f t="shared" si="6"/>
        <v>6.9804680667450132</v>
      </c>
      <c r="N16" s="39">
        <f t="shared" si="7"/>
        <v>29.105353075009052</v>
      </c>
      <c r="O16" s="12">
        <f t="shared" si="8"/>
        <v>6.9804680667450132</v>
      </c>
      <c r="Q16" s="15"/>
      <c r="R16" s="15" t="s">
        <v>34</v>
      </c>
      <c r="S16" s="15" t="s">
        <v>22</v>
      </c>
      <c r="T16" s="15" t="s">
        <v>35</v>
      </c>
      <c r="U16" s="15" t="s">
        <v>36</v>
      </c>
      <c r="V16" s="15" t="s">
        <v>37</v>
      </c>
      <c r="W16" s="15" t="s">
        <v>38</v>
      </c>
      <c r="X16" s="15" t="s">
        <v>39</v>
      </c>
      <c r="Y16" s="15" t="s">
        <v>40</v>
      </c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I17">
        <v>29.15</v>
      </c>
      <c r="J17" s="12">
        <f t="shared" si="3"/>
        <v>29.148898771683314</v>
      </c>
      <c r="K17" s="12">
        <f t="shared" si="4"/>
        <v>6.9667540085285165</v>
      </c>
      <c r="L17" s="21">
        <f t="shared" si="5"/>
        <v>29.15337238662255</v>
      </c>
      <c r="M17" s="12">
        <f t="shared" si="6"/>
        <v>6.967823228160265</v>
      </c>
      <c r="N17" s="39">
        <f t="shared" si="7"/>
        <v>29.113552164287</v>
      </c>
      <c r="O17" s="12">
        <f t="shared" si="8"/>
        <v>6.967823228160265</v>
      </c>
      <c r="Q17" t="s">
        <v>28</v>
      </c>
      <c r="R17" s="21">
        <v>12.616522144559198</v>
      </c>
      <c r="S17">
        <v>0.3558234351744381</v>
      </c>
      <c r="T17">
        <v>35.457254630724655</v>
      </c>
      <c r="U17">
        <v>3.7759948044345035E-6</v>
      </c>
      <c r="V17">
        <v>11.628597909654465</v>
      </c>
      <c r="W17">
        <v>13.604446379463932</v>
      </c>
      <c r="X17">
        <v>11.628597909654465</v>
      </c>
      <c r="Y17">
        <v>13.604446379463932</v>
      </c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I18">
        <v>29.18</v>
      </c>
      <c r="J18" s="12">
        <f t="shared" si="3"/>
        <v>29.180437887775881</v>
      </c>
      <c r="K18" s="12">
        <f t="shared" si="4"/>
        <v>6.9742920381873521</v>
      </c>
      <c r="L18" s="21">
        <f t="shared" si="5"/>
        <v>29.183641967194653</v>
      </c>
      <c r="M18" s="12">
        <f t="shared" si="6"/>
        <v>6.9750578315474794</v>
      </c>
      <c r="N18" s="39">
        <f t="shared" si="7"/>
        <v>29.212805035940594</v>
      </c>
      <c r="O18" s="12">
        <f t="shared" si="8"/>
        <v>6.9750578315474794</v>
      </c>
      <c r="Q18" t="s">
        <v>41</v>
      </c>
      <c r="R18" s="21">
        <v>8.2220819874483375E-3</v>
      </c>
      <c r="S18">
        <v>1.4621267090896082E-4</v>
      </c>
      <c r="T18">
        <v>56.233717203400303</v>
      </c>
      <c r="U18">
        <v>5.987548552846482E-7</v>
      </c>
      <c r="V18">
        <v>7.8161305329852576E-3</v>
      </c>
      <c r="W18">
        <v>8.6280334419114174E-3</v>
      </c>
      <c r="X18">
        <v>7.8161305329852576E-3</v>
      </c>
      <c r="Y18">
        <v>8.6280334419114174E-3</v>
      </c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I19">
        <v>29.32</v>
      </c>
      <c r="J19" s="12">
        <f t="shared" si="3"/>
        <v>29.322279086540959</v>
      </c>
      <c r="K19" s="12">
        <f t="shared" si="4"/>
        <v>7.0081928983128483</v>
      </c>
      <c r="L19" s="21">
        <f t="shared" si="5"/>
        <v>29.319500684016912</v>
      </c>
      <c r="M19" s="12">
        <f t="shared" si="6"/>
        <v>7.0075288441723025</v>
      </c>
      <c r="N19" s="39">
        <f t="shared" si="7"/>
        <v>29.388182316424697</v>
      </c>
      <c r="O19" s="12">
        <f t="shared" si="8"/>
        <v>7.0075288441723025</v>
      </c>
      <c r="Q19" t="s">
        <v>42</v>
      </c>
      <c r="R19" s="21">
        <v>-332732.76846275857</v>
      </c>
      <c r="S19">
        <v>9240.9547285002755</v>
      </c>
      <c r="T19">
        <v>-36.006319502525919</v>
      </c>
      <c r="U19">
        <v>3.5514555287058036E-6</v>
      </c>
      <c r="V19">
        <v>-358389.77198605757</v>
      </c>
      <c r="W19">
        <v>-307075.76493945956</v>
      </c>
      <c r="X19">
        <v>-358389.77198605757</v>
      </c>
      <c r="Y19">
        <v>-307075.76493945956</v>
      </c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I20">
        <v>29.55</v>
      </c>
      <c r="J20" s="12">
        <f t="shared" si="3"/>
        <v>29.55496936107248</v>
      </c>
      <c r="K20" s="12">
        <f t="shared" si="4"/>
        <v>7.0638072086693304</v>
      </c>
      <c r="L20" s="21">
        <f t="shared" si="5"/>
        <v>29.549950933194729</v>
      </c>
      <c r="M20" s="12">
        <f t="shared" si="6"/>
        <v>7.0626077756201546</v>
      </c>
      <c r="N20" s="39">
        <f t="shared" si="7"/>
        <v>29.623275601311107</v>
      </c>
      <c r="O20" s="12">
        <f t="shared" si="8"/>
        <v>7.0626077756201546</v>
      </c>
      <c r="Q20" s="14" t="s">
        <v>43</v>
      </c>
      <c r="R20" s="22">
        <v>307.61006509229685</v>
      </c>
      <c r="S20" s="14">
        <v>7.1602989076762613</v>
      </c>
      <c r="T20" s="14">
        <v>42.960506126709426</v>
      </c>
      <c r="U20" s="14">
        <v>1.755119002686152E-6</v>
      </c>
      <c r="V20" s="14">
        <v>287.729888238326</v>
      </c>
      <c r="W20" s="14">
        <v>327.4902419462677</v>
      </c>
      <c r="X20" s="14">
        <v>287.729888238326</v>
      </c>
      <c r="Y20" s="14">
        <v>327.4902419462677</v>
      </c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I21">
        <v>29.86</v>
      </c>
      <c r="J21" s="12">
        <f t="shared" si="3"/>
        <v>29.855596172839505</v>
      </c>
      <c r="K21" s="12">
        <f t="shared" si="4"/>
        <v>7.1356587411184282</v>
      </c>
      <c r="L21" s="21">
        <f t="shared" si="5"/>
        <v>29.859283574039559</v>
      </c>
      <c r="M21" s="12">
        <f t="shared" si="6"/>
        <v>7.1365400511566834</v>
      </c>
      <c r="N21" s="39">
        <f t="shared" si="7"/>
        <v>29.905022475400809</v>
      </c>
      <c r="O21" s="12">
        <f t="shared" si="8"/>
        <v>7.1365400511566834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I22">
        <v>30.2</v>
      </c>
      <c r="J22" s="12">
        <f t="shared" si="3"/>
        <v>30.204446584294693</v>
      </c>
      <c r="K22" s="12">
        <f t="shared" si="4"/>
        <v>7.2190359905102035</v>
      </c>
      <c r="L22" s="21">
        <f t="shared" si="5"/>
        <v>30.233355732387892</v>
      </c>
      <c r="M22" s="12">
        <f t="shared" si="6"/>
        <v>7.225945442731331</v>
      </c>
      <c r="N22" s="39">
        <f t="shared" si="7"/>
        <v>30.223610816903197</v>
      </c>
      <c r="O22" s="12">
        <f t="shared" si="8"/>
        <v>7.225945442731331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I23">
        <v>30.59</v>
      </c>
      <c r="J23" s="12">
        <f t="shared" si="3"/>
        <v>30.585745444999585</v>
      </c>
      <c r="K23" s="12">
        <f t="shared" si="4"/>
        <v>7.3101686054014303</v>
      </c>
      <c r="L23" s="21">
        <f t="shared" si="5"/>
        <v>30.66061900485542</v>
      </c>
      <c r="M23" s="12">
        <f t="shared" si="6"/>
        <v>7.3280638156920208</v>
      </c>
      <c r="N23" s="39">
        <f t="shared" si="7"/>
        <v>30.571712856107098</v>
      </c>
      <c r="O23" s="12">
        <f t="shared" si="8"/>
        <v>7.3280638156920208</v>
      </c>
      <c r="Q23" s="41" t="s">
        <v>66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I24">
        <v>30.99</v>
      </c>
      <c r="J24" s="12">
        <f t="shared" si="3"/>
        <v>30.987094865436369</v>
      </c>
      <c r="K24" s="12">
        <f t="shared" si="4"/>
        <v>7.4060934190813494</v>
      </c>
      <c r="L24" s="21">
        <f t="shared" si="5"/>
        <v>31.131893801277414</v>
      </c>
      <c r="M24" s="12">
        <f t="shared" si="6"/>
        <v>7.4407011953339897</v>
      </c>
      <c r="N24" s="39">
        <f t="shared" si="7"/>
        <v>30.943804997698901</v>
      </c>
      <c r="O24" s="12">
        <f t="shared" si="8"/>
        <v>7.4407011953339897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I25">
        <v>31.4</v>
      </c>
      <c r="J25" s="12">
        <f t="shared" si="3"/>
        <v>31.39875150829554</v>
      </c>
      <c r="K25" s="12">
        <f t="shared" si="4"/>
        <v>7.5044817180438663</v>
      </c>
      <c r="L25" s="21">
        <f t="shared" si="5"/>
        <v>31.639913606671286</v>
      </c>
      <c r="M25" s="12">
        <f t="shared" si="6"/>
        <v>7.5621208428946671</v>
      </c>
      <c r="N25" s="39">
        <f t="shared" si="7"/>
        <v>31.335665424661602</v>
      </c>
      <c r="O25" s="12">
        <f t="shared" si="8"/>
        <v>7.5621208428946671</v>
      </c>
      <c r="Q25" s="34" t="s">
        <v>18</v>
      </c>
      <c r="R25" s="34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I26">
        <v>31.81</v>
      </c>
      <c r="J26" s="12">
        <f t="shared" si="3"/>
        <v>31.813006126696148</v>
      </c>
      <c r="K26" s="12">
        <f t="shared" si="4"/>
        <v>7.6034909480631327</v>
      </c>
      <c r="L26" s="21">
        <f t="shared" si="5"/>
        <v>32.17890011255713</v>
      </c>
      <c r="M26" s="12">
        <f t="shared" si="6"/>
        <v>7.6909417095021828</v>
      </c>
      <c r="N26" s="39">
        <f t="shared" si="7"/>
        <v>31.744019173076946</v>
      </c>
      <c r="O26" s="12">
        <f t="shared" si="8"/>
        <v>7.6909417095021828</v>
      </c>
      <c r="Q26" s="31" t="s">
        <v>19</v>
      </c>
      <c r="R26" s="31">
        <v>0.99925771276551156</v>
      </c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I27">
        <v>32.22</v>
      </c>
      <c r="J27" s="12">
        <f t="shared" si="3"/>
        <v>32.223701734390964</v>
      </c>
      <c r="K27" s="12">
        <f t="shared" si="4"/>
        <v>7.7016495541087391</v>
      </c>
      <c r="L27" s="21">
        <f t="shared" si="5"/>
        <v>32.744221623492116</v>
      </c>
      <c r="M27" s="12">
        <f t="shared" si="6"/>
        <v>7.8260567933776555</v>
      </c>
      <c r="N27" s="39">
        <f t="shared" si="7"/>
        <v>32.166289001635676</v>
      </c>
      <c r="O27" s="12">
        <f t="shared" si="8"/>
        <v>7.8260567933776555</v>
      </c>
      <c r="Q27" s="31" t="s">
        <v>20</v>
      </c>
      <c r="R27" s="31">
        <v>0.9985159765213617</v>
      </c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I28">
        <v>32.630000000000003</v>
      </c>
      <c r="J28" s="12">
        <f t="shared" si="3"/>
        <v>32.625871250000003</v>
      </c>
      <c r="K28" s="12">
        <f t="shared" si="4"/>
        <v>7.797770375239006</v>
      </c>
      <c r="L28" s="21">
        <f t="shared" si="5"/>
        <v>33.3321312141032</v>
      </c>
      <c r="M28" s="12">
        <f t="shared" si="6"/>
        <v>7.9665705578640518</v>
      </c>
      <c r="N28" s="39">
        <f t="shared" si="7"/>
        <v>32.600419288744696</v>
      </c>
      <c r="O28" s="12">
        <f t="shared" si="8"/>
        <v>7.9665705578640518</v>
      </c>
      <c r="Q28" s="31" t="s">
        <v>21</v>
      </c>
      <c r="R28" s="31">
        <v>0.99817350956475281</v>
      </c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I29">
        <v>33.020000000000003</v>
      </c>
      <c r="J29" s="12">
        <f t="shared" si="3"/>
        <v>33.015467166486133</v>
      </c>
      <c r="K29" s="12">
        <f t="shared" si="4"/>
        <v>7.8908860340550024</v>
      </c>
      <c r="L29" s="21">
        <f t="shared" si="5"/>
        <v>33.939569017849237</v>
      </c>
      <c r="M29" s="12">
        <f t="shared" si="6"/>
        <v>8.1117516773062217</v>
      </c>
      <c r="N29" s="39">
        <f t="shared" si="7"/>
        <v>33.044750033634742</v>
      </c>
      <c r="O29" s="12">
        <f t="shared" si="8"/>
        <v>8.1117516773062217</v>
      </c>
      <c r="Q29" s="31" t="s">
        <v>22</v>
      </c>
      <c r="R29" s="31">
        <v>6.4420440017613628E-2</v>
      </c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I30">
        <v>33.39</v>
      </c>
      <c r="J30" s="12">
        <f t="shared" si="3"/>
        <v>33.389159450591528</v>
      </c>
      <c r="K30" s="12">
        <f t="shared" si="4"/>
        <v>7.9802006335065787</v>
      </c>
      <c r="L30" s="21">
        <f t="shared" si="5"/>
        <v>34.564013189324562</v>
      </c>
      <c r="M30" s="12">
        <f t="shared" si="6"/>
        <v>8.2609974161865569</v>
      </c>
      <c r="N30" s="39">
        <f t="shared" si="7"/>
        <v>33.497925449621405</v>
      </c>
      <c r="O30" s="12">
        <f t="shared" si="8"/>
        <v>8.2609974161865569</v>
      </c>
      <c r="Q30" s="32" t="s">
        <v>23</v>
      </c>
      <c r="R30" s="32">
        <v>17</v>
      </c>
    </row>
    <row r="32" spans="2:25" ht="15.75" thickBot="1" x14ac:dyDescent="0.3">
      <c r="Q32" t="s">
        <v>24</v>
      </c>
    </row>
    <row r="33" spans="17:25" x14ac:dyDescent="0.25">
      <c r="Q33" s="33"/>
      <c r="R33" s="33" t="s">
        <v>29</v>
      </c>
      <c r="S33" s="33" t="s">
        <v>30</v>
      </c>
      <c r="T33" s="33" t="s">
        <v>31</v>
      </c>
      <c r="U33" s="33" t="s">
        <v>32</v>
      </c>
      <c r="V33" s="33" t="s">
        <v>33</v>
      </c>
    </row>
    <row r="34" spans="17:25" x14ac:dyDescent="0.25">
      <c r="Q34" s="31" t="s">
        <v>25</v>
      </c>
      <c r="R34" s="31">
        <v>3</v>
      </c>
      <c r="S34" s="31">
        <v>36.299861854509089</v>
      </c>
      <c r="T34" s="31">
        <v>12.09995395150303</v>
      </c>
      <c r="U34" s="31">
        <v>2915.6564078732381</v>
      </c>
      <c r="V34" s="31">
        <v>1.2497937099901087E-18</v>
      </c>
    </row>
    <row r="35" spans="17:25" x14ac:dyDescent="0.25">
      <c r="Q35" s="31" t="s">
        <v>26</v>
      </c>
      <c r="R35" s="31">
        <v>13</v>
      </c>
      <c r="S35" s="31">
        <v>5.3949910196818419E-2</v>
      </c>
      <c r="T35" s="31">
        <v>4.1499930920629556E-3</v>
      </c>
      <c r="U35" s="31"/>
      <c r="V35" s="31"/>
    </row>
    <row r="36" spans="17:25" ht="15.75" thickBot="1" x14ac:dyDescent="0.3">
      <c r="Q36" s="32" t="s">
        <v>27</v>
      </c>
      <c r="R36" s="32">
        <v>16</v>
      </c>
      <c r="S36" s="32">
        <v>36.35381176470591</v>
      </c>
      <c r="T36" s="32"/>
      <c r="U36" s="32"/>
      <c r="V36" s="32"/>
    </row>
    <row r="37" spans="17:25" ht="15.75" thickBot="1" x14ac:dyDescent="0.3"/>
    <row r="38" spans="17:25" x14ac:dyDescent="0.25">
      <c r="Q38" s="33"/>
      <c r="R38" s="33" t="s">
        <v>34</v>
      </c>
      <c r="S38" s="33" t="s">
        <v>22</v>
      </c>
      <c r="T38" s="33" t="s">
        <v>35</v>
      </c>
      <c r="U38" s="33" t="s">
        <v>36</v>
      </c>
      <c r="V38" s="33" t="s">
        <v>37</v>
      </c>
      <c r="W38" s="33" t="s">
        <v>38</v>
      </c>
      <c r="X38" s="33" t="s">
        <v>39</v>
      </c>
      <c r="Y38" s="33" t="s">
        <v>40</v>
      </c>
    </row>
    <row r="39" spans="17:25" x14ac:dyDescent="0.25">
      <c r="Q39" s="31" t="s">
        <v>28</v>
      </c>
      <c r="R39" s="35">
        <v>19.943839282546996</v>
      </c>
      <c r="S39" s="31">
        <v>0.8189768715999467</v>
      </c>
      <c r="T39" s="31">
        <v>24.352139815114523</v>
      </c>
      <c r="U39" s="31">
        <v>3.1270591002594383E-12</v>
      </c>
      <c r="V39" s="31">
        <v>18.174547318774518</v>
      </c>
      <c r="W39" s="31">
        <v>21.713131246319474</v>
      </c>
      <c r="X39" s="31">
        <v>18.174547318774518</v>
      </c>
      <c r="Y39" s="31">
        <v>21.713131246319474</v>
      </c>
    </row>
    <row r="40" spans="17:25" x14ac:dyDescent="0.25">
      <c r="Q40" s="31" t="s">
        <v>41</v>
      </c>
      <c r="R40" s="35">
        <v>5.5378211624919323E-3</v>
      </c>
      <c r="S40" s="31">
        <v>2.2257556360498593E-4</v>
      </c>
      <c r="T40" s="31">
        <v>24.880634121722963</v>
      </c>
      <c r="U40" s="31">
        <v>2.3784660790850026E-12</v>
      </c>
      <c r="V40" s="31">
        <v>5.0569758911851804E-3</v>
      </c>
      <c r="W40" s="31">
        <v>6.0186664337986842E-3</v>
      </c>
      <c r="X40" s="31">
        <v>5.0569758911851804E-3</v>
      </c>
      <c r="Y40" s="31">
        <v>6.0186664337986842E-3</v>
      </c>
    </row>
    <row r="41" spans="17:25" x14ac:dyDescent="0.25">
      <c r="Q41" s="31" t="s">
        <v>42</v>
      </c>
      <c r="R41" s="35">
        <v>-118079.44502051263</v>
      </c>
      <c r="S41" s="31">
        <v>35803.838797166165</v>
      </c>
      <c r="T41" s="31">
        <v>-3.2979548838170532</v>
      </c>
      <c r="U41" s="31">
        <v>5.7703796459698505E-3</v>
      </c>
      <c r="V41" s="31">
        <v>-195428.93613895692</v>
      </c>
      <c r="W41" s="31">
        <v>-40729.953902068359</v>
      </c>
      <c r="X41" s="31">
        <v>-195428.93613895692</v>
      </c>
      <c r="Y41" s="31">
        <v>-40729.953902068359</v>
      </c>
    </row>
    <row r="42" spans="17:25" ht="15.75" thickBot="1" x14ac:dyDescent="0.3">
      <c r="Q42" s="32" t="s">
        <v>43</v>
      </c>
      <c r="R42" s="36">
        <v>153.68763717686971</v>
      </c>
      <c r="S42" s="32">
        <v>19.556049237525702</v>
      </c>
      <c r="T42" s="32">
        <v>7.8588285041725943</v>
      </c>
      <c r="U42" s="32">
        <v>2.7159506590921612E-6</v>
      </c>
      <c r="V42" s="32">
        <v>111.4393613598761</v>
      </c>
      <c r="W42" s="32">
        <v>195.93591299386333</v>
      </c>
      <c r="X42" s="32">
        <v>111.4393613598761</v>
      </c>
      <c r="Y42" s="32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255C-556A-4C7C-8519-DEEB9D3CE64A}">
  <dimension ref="A1:Y42"/>
  <sheetViews>
    <sheetView tabSelected="1"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5" t="s">
        <v>57</v>
      </c>
    </row>
    <row r="2" spans="1:25" ht="16.5" thickBot="1" x14ac:dyDescent="0.3">
      <c r="C2" s="3"/>
      <c r="D2" s="3"/>
      <c r="E2" s="3"/>
      <c r="F2" s="3"/>
      <c r="G2" s="3"/>
      <c r="H2" s="20" t="s">
        <v>47</v>
      </c>
      <c r="I2" s="20"/>
      <c r="J2" s="18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0</v>
      </c>
      <c r="E3" s="4">
        <f>E2</f>
        <v>0</v>
      </c>
      <c r="F3" s="5">
        <f>F2/4.184*1000</f>
        <v>0</v>
      </c>
      <c r="G3" s="5">
        <f>G2/4.184*1000</f>
        <v>0</v>
      </c>
      <c r="H3" s="18" t="s">
        <v>48</v>
      </c>
      <c r="J3" s="1" t="s">
        <v>62</v>
      </c>
      <c r="L3" s="21">
        <f>R17</f>
        <v>0</v>
      </c>
      <c r="M3" s="21">
        <f>R18</f>
        <v>0</v>
      </c>
      <c r="N3" s="21">
        <f>+R19</f>
        <v>0</v>
      </c>
      <c r="O3" s="21">
        <f>R20</f>
        <v>0</v>
      </c>
      <c r="P3" s="25" t="s">
        <v>47</v>
      </c>
      <c r="Q3" s="16"/>
      <c r="R3" s="16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18"/>
      <c r="J4" s="1" t="s">
        <v>45</v>
      </c>
      <c r="M4">
        <v>1000</v>
      </c>
      <c r="N4">
        <f>1/100000</f>
        <v>1.0000000000000001E-5</v>
      </c>
      <c r="P4" s="18"/>
    </row>
    <row r="5" spans="1:25" x14ac:dyDescent="0.25">
      <c r="A5" s="26" t="s">
        <v>67</v>
      </c>
      <c r="D5" s="8">
        <f>G3</f>
        <v>0</v>
      </c>
      <c r="E5" s="8">
        <f>F3</f>
        <v>0</v>
      </c>
      <c r="F5" s="9">
        <f>D3</f>
        <v>0</v>
      </c>
      <c r="G5" s="9">
        <f>E3</f>
        <v>0</v>
      </c>
      <c r="H5" s="26" t="s">
        <v>48</v>
      </c>
      <c r="J5" s="1" t="s">
        <v>46</v>
      </c>
      <c r="L5" s="13">
        <f>L3/4.184</f>
        <v>0</v>
      </c>
      <c r="M5" s="13">
        <f>M3/4.184*1000</f>
        <v>0</v>
      </c>
      <c r="N5" s="13">
        <f>N3/4.184/100000</f>
        <v>0</v>
      </c>
      <c r="O5" s="17">
        <f>O3/4.184</f>
        <v>0</v>
      </c>
      <c r="P5" s="26" t="s">
        <v>48</v>
      </c>
    </row>
    <row r="6" spans="1:25" x14ac:dyDescent="0.25">
      <c r="H6" s="18"/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8"/>
      <c r="J7" s="1" t="s">
        <v>63</v>
      </c>
      <c r="L7" s="37">
        <f>R39</f>
        <v>0</v>
      </c>
      <c r="M7" s="37">
        <f>R40</f>
        <v>0</v>
      </c>
      <c r="N7" s="37">
        <f>R41</f>
        <v>0</v>
      </c>
      <c r="O7" s="37">
        <f>R42</f>
        <v>0</v>
      </c>
      <c r="P7" s="37" t="s">
        <v>47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8"/>
      <c r="J8" s="1" t="s">
        <v>45</v>
      </c>
      <c r="M8">
        <v>1000</v>
      </c>
      <c r="N8">
        <f>1/100000</f>
        <v>1.0000000000000001E-5</v>
      </c>
      <c r="P8" s="18"/>
      <c r="Q8" s="14"/>
      <c r="R8" s="14"/>
    </row>
    <row r="9" spans="1:25" x14ac:dyDescent="0.25">
      <c r="A9" s="19">
        <v>1800</v>
      </c>
      <c r="B9">
        <v>298.14999999999998</v>
      </c>
      <c r="C9" s="11"/>
      <c r="D9" s="11"/>
      <c r="E9" s="11"/>
      <c r="F9" s="11"/>
      <c r="G9" s="11"/>
      <c r="H9" s="20" t="s">
        <v>47</v>
      </c>
      <c r="I9" s="20"/>
      <c r="J9" s="1" t="s">
        <v>46</v>
      </c>
      <c r="L9" s="13">
        <f>L7/4.184</f>
        <v>0</v>
      </c>
      <c r="M9" s="13">
        <f>M7/4.184*1000</f>
        <v>0</v>
      </c>
      <c r="N9" s="13">
        <f>N7/4.184/100000</f>
        <v>0</v>
      </c>
      <c r="O9" s="17">
        <f>O7/4.184</f>
        <v>0</v>
      </c>
      <c r="P9" s="26" t="s">
        <v>48</v>
      </c>
    </row>
    <row r="10" spans="1:25" ht="15.75" thickBot="1" x14ac:dyDescent="0.3"/>
    <row r="11" spans="1:25" ht="15.75" x14ac:dyDescent="0.25">
      <c r="I11" s="24" t="s">
        <v>15</v>
      </c>
      <c r="J11" s="2" t="s">
        <v>15</v>
      </c>
      <c r="K11" s="10" t="s">
        <v>16</v>
      </c>
      <c r="L11" t="s">
        <v>56</v>
      </c>
      <c r="N11" t="s">
        <v>65</v>
      </c>
      <c r="Q11" s="15"/>
      <c r="R11" s="15"/>
      <c r="S11" s="15"/>
      <c r="T11" s="15"/>
      <c r="U11" s="15"/>
      <c r="V11" s="15"/>
    </row>
    <row r="12" spans="1:25" x14ac:dyDescent="0.25">
      <c r="I12" s="23"/>
      <c r="J12" t="s">
        <v>54</v>
      </c>
      <c r="K12" t="s">
        <v>54</v>
      </c>
      <c r="L12" t="s">
        <v>55</v>
      </c>
      <c r="M12" t="s">
        <v>55</v>
      </c>
      <c r="N12" t="s">
        <v>55</v>
      </c>
      <c r="O12" t="s">
        <v>55</v>
      </c>
    </row>
    <row r="13" spans="1:25" ht="15.75" x14ac:dyDescent="0.25">
      <c r="B13" s="27" t="s">
        <v>58</v>
      </c>
      <c r="D13" s="2" t="s">
        <v>0</v>
      </c>
      <c r="E13" s="2" t="s">
        <v>12</v>
      </c>
      <c r="F13" s="2" t="s">
        <v>13</v>
      </c>
      <c r="I13" s="28" t="s">
        <v>59</v>
      </c>
      <c r="J13" s="29" t="s">
        <v>60</v>
      </c>
      <c r="K13" s="30" t="s">
        <v>16</v>
      </c>
      <c r="L13" s="38" t="s">
        <v>61</v>
      </c>
      <c r="M13" s="30" t="s">
        <v>16</v>
      </c>
      <c r="N13" s="38" t="s">
        <v>64</v>
      </c>
      <c r="O13" s="30" t="s">
        <v>16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J14" s="12">
        <f t="shared" ref="J14:J30" si="3">C$9+D$9*B14+E$9*B14^-2+F$9*B14^-0.5+G$9*B14^2</f>
        <v>0</v>
      </c>
      <c r="K14" s="12">
        <f t="shared" ref="K14:K30" si="4">J14/4.184</f>
        <v>0</v>
      </c>
      <c r="L14" s="21">
        <f t="shared" ref="L14:L30" si="5">$L$3+($M$3)*B14+($N$3)*B14^-2+$O$3*B14^-0.5</f>
        <v>0</v>
      </c>
      <c r="M14" s="12">
        <f t="shared" ref="M14:M30" si="6">$L$5+($M$5*0.001)*B14+($N$5*100000)*B14^-2+$O$5*B14^-0.5</f>
        <v>0</v>
      </c>
      <c r="N14" s="39">
        <f t="shared" ref="N14:N30" si="7">$L$7+($M$7)*B14+($N$7)*B14^-2+$O$7*B14^-0.5</f>
        <v>0</v>
      </c>
      <c r="O14" s="12">
        <f t="shared" ref="O14:O30" si="8">$L$5+($M$5*0.001)*D14+($N$5*100000)*D14^-2+$O$5*D14^-0.5</f>
        <v>0</v>
      </c>
      <c r="Q14" s="14"/>
      <c r="R14" s="14"/>
      <c r="S14" s="14"/>
      <c r="T14" s="14"/>
      <c r="U14" s="14"/>
      <c r="V14" s="14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J15" s="12">
        <f t="shared" si="3"/>
        <v>0</v>
      </c>
      <c r="K15" s="12">
        <f t="shared" si="4"/>
        <v>0</v>
      </c>
      <c r="L15" s="21">
        <f t="shared" si="5"/>
        <v>0</v>
      </c>
      <c r="M15" s="12">
        <f t="shared" si="6"/>
        <v>0</v>
      </c>
      <c r="N15" s="39">
        <f t="shared" si="7"/>
        <v>0</v>
      </c>
      <c r="O15" s="12">
        <f t="shared" si="8"/>
        <v>0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J16" s="12">
        <f t="shared" si="3"/>
        <v>0</v>
      </c>
      <c r="K16" s="12">
        <f t="shared" si="4"/>
        <v>0</v>
      </c>
      <c r="L16" s="21">
        <f t="shared" si="5"/>
        <v>0</v>
      </c>
      <c r="M16" s="12">
        <f t="shared" si="6"/>
        <v>0</v>
      </c>
      <c r="N16" s="39">
        <f t="shared" si="7"/>
        <v>0</v>
      </c>
      <c r="O16" s="12">
        <f t="shared" si="8"/>
        <v>0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J17" s="12">
        <f t="shared" si="3"/>
        <v>0</v>
      </c>
      <c r="K17" s="12">
        <f t="shared" si="4"/>
        <v>0</v>
      </c>
      <c r="L17" s="21">
        <f t="shared" si="5"/>
        <v>0</v>
      </c>
      <c r="M17" s="12">
        <f t="shared" si="6"/>
        <v>0</v>
      </c>
      <c r="N17" s="39">
        <f t="shared" si="7"/>
        <v>0</v>
      </c>
      <c r="O17" s="12">
        <f t="shared" si="8"/>
        <v>0</v>
      </c>
      <c r="R17" s="21"/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J18" s="12">
        <f t="shared" si="3"/>
        <v>0</v>
      </c>
      <c r="K18" s="12">
        <f t="shared" si="4"/>
        <v>0</v>
      </c>
      <c r="L18" s="21">
        <f t="shared" si="5"/>
        <v>0</v>
      </c>
      <c r="M18" s="12">
        <f t="shared" si="6"/>
        <v>0</v>
      </c>
      <c r="N18" s="39">
        <f t="shared" si="7"/>
        <v>0</v>
      </c>
      <c r="O18" s="12">
        <f t="shared" si="8"/>
        <v>0</v>
      </c>
      <c r="R18" s="21"/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J19" s="12">
        <f t="shared" si="3"/>
        <v>0</v>
      </c>
      <c r="K19" s="12">
        <f t="shared" si="4"/>
        <v>0</v>
      </c>
      <c r="L19" s="21">
        <f t="shared" si="5"/>
        <v>0</v>
      </c>
      <c r="M19" s="12">
        <f t="shared" si="6"/>
        <v>0</v>
      </c>
      <c r="N19" s="39">
        <f t="shared" si="7"/>
        <v>0</v>
      </c>
      <c r="O19" s="12">
        <f t="shared" si="8"/>
        <v>0</v>
      </c>
      <c r="R19" s="21"/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J20" s="12">
        <f t="shared" si="3"/>
        <v>0</v>
      </c>
      <c r="K20" s="12">
        <f t="shared" si="4"/>
        <v>0</v>
      </c>
      <c r="L20" s="21">
        <f t="shared" si="5"/>
        <v>0</v>
      </c>
      <c r="M20" s="12">
        <f t="shared" si="6"/>
        <v>0</v>
      </c>
      <c r="N20" s="39">
        <f t="shared" si="7"/>
        <v>0</v>
      </c>
      <c r="O20" s="12">
        <f t="shared" si="8"/>
        <v>0</v>
      </c>
      <c r="Q20" s="14"/>
      <c r="R20" s="22"/>
      <c r="S20" s="14"/>
      <c r="T20" s="14"/>
      <c r="U20" s="14"/>
      <c r="V20" s="14"/>
      <c r="W20" s="14"/>
      <c r="X20" s="14"/>
      <c r="Y20" s="14"/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J21" s="12">
        <f t="shared" si="3"/>
        <v>0</v>
      </c>
      <c r="K21" s="12">
        <f t="shared" si="4"/>
        <v>0</v>
      </c>
      <c r="L21" s="21">
        <f t="shared" si="5"/>
        <v>0</v>
      </c>
      <c r="M21" s="12">
        <f t="shared" si="6"/>
        <v>0</v>
      </c>
      <c r="N21" s="39">
        <f t="shared" si="7"/>
        <v>0</v>
      </c>
      <c r="O21" s="12">
        <f t="shared" si="8"/>
        <v>0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J22" s="12">
        <f t="shared" si="3"/>
        <v>0</v>
      </c>
      <c r="K22" s="12">
        <f t="shared" si="4"/>
        <v>0</v>
      </c>
      <c r="L22" s="21">
        <f t="shared" si="5"/>
        <v>0</v>
      </c>
      <c r="M22" s="12">
        <f t="shared" si="6"/>
        <v>0</v>
      </c>
      <c r="N22" s="39">
        <f t="shared" si="7"/>
        <v>0</v>
      </c>
      <c r="O22" s="12">
        <f t="shared" si="8"/>
        <v>0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J23" s="12">
        <f t="shared" si="3"/>
        <v>0</v>
      </c>
      <c r="K23" s="12">
        <f t="shared" si="4"/>
        <v>0</v>
      </c>
      <c r="L23" s="21">
        <f t="shared" si="5"/>
        <v>0</v>
      </c>
      <c r="M23" s="12">
        <f t="shared" si="6"/>
        <v>0</v>
      </c>
      <c r="N23" s="39">
        <f t="shared" si="7"/>
        <v>0</v>
      </c>
      <c r="O23" s="12">
        <f t="shared" si="8"/>
        <v>0</v>
      </c>
      <c r="Q23" s="41" t="s">
        <v>66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J24" s="12">
        <f t="shared" si="3"/>
        <v>0</v>
      </c>
      <c r="K24" s="12">
        <f t="shared" si="4"/>
        <v>0</v>
      </c>
      <c r="L24" s="21">
        <f t="shared" si="5"/>
        <v>0</v>
      </c>
      <c r="M24" s="12">
        <f t="shared" si="6"/>
        <v>0</v>
      </c>
      <c r="N24" s="39">
        <f t="shared" si="7"/>
        <v>0</v>
      </c>
      <c r="O24" s="12">
        <f t="shared" si="8"/>
        <v>0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J25" s="12">
        <f t="shared" si="3"/>
        <v>0</v>
      </c>
      <c r="K25" s="12">
        <f t="shared" si="4"/>
        <v>0</v>
      </c>
      <c r="L25" s="21">
        <f t="shared" si="5"/>
        <v>0</v>
      </c>
      <c r="M25" s="12">
        <f t="shared" si="6"/>
        <v>0</v>
      </c>
      <c r="N25" s="39">
        <f t="shared" si="7"/>
        <v>0</v>
      </c>
      <c r="O25" s="12">
        <f t="shared" si="8"/>
        <v>0</v>
      </c>
      <c r="Q25" s="34"/>
      <c r="R25" s="34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J26" s="12">
        <f t="shared" si="3"/>
        <v>0</v>
      </c>
      <c r="K26" s="12">
        <f t="shared" si="4"/>
        <v>0</v>
      </c>
      <c r="L26" s="21">
        <f t="shared" si="5"/>
        <v>0</v>
      </c>
      <c r="M26" s="12">
        <f t="shared" si="6"/>
        <v>0</v>
      </c>
      <c r="N26" s="39">
        <f t="shared" si="7"/>
        <v>0</v>
      </c>
      <c r="O26" s="12">
        <f t="shared" si="8"/>
        <v>0</v>
      </c>
      <c r="Q26" s="31"/>
      <c r="R26" s="31"/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J27" s="12">
        <f t="shared" si="3"/>
        <v>0</v>
      </c>
      <c r="K27" s="12">
        <f t="shared" si="4"/>
        <v>0</v>
      </c>
      <c r="L27" s="21">
        <f t="shared" si="5"/>
        <v>0</v>
      </c>
      <c r="M27" s="12">
        <f t="shared" si="6"/>
        <v>0</v>
      </c>
      <c r="N27" s="39">
        <f t="shared" si="7"/>
        <v>0</v>
      </c>
      <c r="O27" s="12">
        <f t="shared" si="8"/>
        <v>0</v>
      </c>
      <c r="Q27" s="31"/>
      <c r="R27" s="31"/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J28" s="12">
        <f t="shared" si="3"/>
        <v>0</v>
      </c>
      <c r="K28" s="12">
        <f t="shared" si="4"/>
        <v>0</v>
      </c>
      <c r="L28" s="21">
        <f t="shared" si="5"/>
        <v>0</v>
      </c>
      <c r="M28" s="12">
        <f t="shared" si="6"/>
        <v>0</v>
      </c>
      <c r="N28" s="39">
        <f t="shared" si="7"/>
        <v>0</v>
      </c>
      <c r="O28" s="12">
        <f t="shared" si="8"/>
        <v>0</v>
      </c>
      <c r="Q28" s="31"/>
      <c r="R28" s="31"/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J29" s="12">
        <f t="shared" si="3"/>
        <v>0</v>
      </c>
      <c r="K29" s="12">
        <f t="shared" si="4"/>
        <v>0</v>
      </c>
      <c r="L29" s="21">
        <f t="shared" si="5"/>
        <v>0</v>
      </c>
      <c r="M29" s="12">
        <f t="shared" si="6"/>
        <v>0</v>
      </c>
      <c r="N29" s="39">
        <f t="shared" si="7"/>
        <v>0</v>
      </c>
      <c r="O29" s="12">
        <f t="shared" si="8"/>
        <v>0</v>
      </c>
      <c r="Q29" s="31"/>
      <c r="R29" s="31"/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J30" s="12">
        <f t="shared" si="3"/>
        <v>0</v>
      </c>
      <c r="K30" s="12">
        <f t="shared" si="4"/>
        <v>0</v>
      </c>
      <c r="L30" s="21">
        <f t="shared" si="5"/>
        <v>0</v>
      </c>
      <c r="M30" s="12">
        <f t="shared" si="6"/>
        <v>0</v>
      </c>
      <c r="N30" s="39">
        <f t="shared" si="7"/>
        <v>0</v>
      </c>
      <c r="O30" s="12">
        <f t="shared" si="8"/>
        <v>0</v>
      </c>
      <c r="Q30" s="32"/>
      <c r="R30" s="32"/>
    </row>
    <row r="32" spans="2:25" ht="15.75" thickBot="1" x14ac:dyDescent="0.3"/>
    <row r="33" spans="17:25" x14ac:dyDescent="0.25">
      <c r="Q33" s="33"/>
      <c r="R33" s="33"/>
      <c r="S33" s="33"/>
      <c r="T33" s="33"/>
      <c r="U33" s="33"/>
      <c r="V33" s="33"/>
    </row>
    <row r="34" spans="17:25" x14ac:dyDescent="0.25">
      <c r="Q34" s="31"/>
      <c r="R34" s="31"/>
      <c r="S34" s="31"/>
      <c r="T34" s="31"/>
      <c r="U34" s="31"/>
      <c r="V34" s="31"/>
    </row>
    <row r="35" spans="17:25" x14ac:dyDescent="0.25">
      <c r="Q35" s="31"/>
      <c r="R35" s="31"/>
      <c r="S35" s="31"/>
      <c r="T35" s="31"/>
      <c r="U35" s="31"/>
      <c r="V35" s="31"/>
    </row>
    <row r="36" spans="17:25" ht="15.75" thickBot="1" x14ac:dyDescent="0.3">
      <c r="Q36" s="32"/>
      <c r="R36" s="32"/>
      <c r="S36" s="32"/>
      <c r="T36" s="32"/>
      <c r="U36" s="32"/>
      <c r="V36" s="32"/>
    </row>
    <row r="37" spans="17:25" ht="15.75" thickBot="1" x14ac:dyDescent="0.3"/>
    <row r="38" spans="17:25" x14ac:dyDescent="0.25">
      <c r="Q38" s="33"/>
      <c r="R38" s="33"/>
      <c r="S38" s="33"/>
      <c r="T38" s="33"/>
      <c r="U38" s="33"/>
      <c r="V38" s="33"/>
      <c r="W38" s="33"/>
      <c r="X38" s="33"/>
      <c r="Y38" s="33"/>
    </row>
    <row r="39" spans="17:25" x14ac:dyDescent="0.25">
      <c r="Q39" s="31"/>
      <c r="R39" s="35"/>
      <c r="S39" s="31"/>
      <c r="T39" s="31"/>
      <c r="U39" s="31"/>
      <c r="V39" s="31"/>
      <c r="W39" s="31"/>
      <c r="X39" s="31"/>
      <c r="Y39" s="31"/>
    </row>
    <row r="40" spans="17:25" x14ac:dyDescent="0.25">
      <c r="Q40" s="31"/>
      <c r="R40" s="35"/>
      <c r="S40" s="31"/>
      <c r="T40" s="31"/>
      <c r="U40" s="31"/>
      <c r="V40" s="31"/>
      <c r="W40" s="31"/>
      <c r="X40" s="31"/>
      <c r="Y40" s="31"/>
    </row>
    <row r="41" spans="17:25" x14ac:dyDescent="0.25">
      <c r="Q41" s="31"/>
      <c r="R41" s="35"/>
      <c r="S41" s="31"/>
      <c r="T41" s="31"/>
      <c r="U41" s="31"/>
      <c r="V41" s="31"/>
      <c r="W41" s="31"/>
      <c r="X41" s="31"/>
      <c r="Y41" s="31"/>
    </row>
    <row r="42" spans="17:25" ht="15.75" thickBot="1" x14ac:dyDescent="0.3">
      <c r="Q42" s="32"/>
      <c r="R42" s="36"/>
      <c r="S42" s="32"/>
      <c r="T42" s="32"/>
      <c r="U42" s="32"/>
      <c r="V42" s="32"/>
      <c r="W42" s="32"/>
      <c r="X42" s="32"/>
      <c r="Y42" s="3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FE10-9264-4DBB-999A-2ABA0A76E8AD}">
  <dimension ref="A1:Y42"/>
  <sheetViews>
    <sheetView zoomScaleNormal="100" workbookViewId="0">
      <selection activeCell="A5" sqref="A5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5" t="s">
        <v>57</v>
      </c>
    </row>
    <row r="2" spans="1:25" ht="16.5" thickBot="1" x14ac:dyDescent="0.3">
      <c r="C2" s="3"/>
      <c r="D2" s="3"/>
      <c r="E2" s="3"/>
      <c r="F2" s="3"/>
      <c r="G2" s="3"/>
      <c r="H2" s="20" t="s">
        <v>47</v>
      </c>
      <c r="I2" s="20"/>
      <c r="J2" s="18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0</v>
      </c>
      <c r="E3" s="4">
        <f>E2</f>
        <v>0</v>
      </c>
      <c r="F3" s="5">
        <f>F2/4.184*1000</f>
        <v>0</v>
      </c>
      <c r="G3" s="5">
        <f>G2/4.184*1000</f>
        <v>0</v>
      </c>
      <c r="H3" s="18" t="s">
        <v>48</v>
      </c>
      <c r="J3" s="1" t="s">
        <v>62</v>
      </c>
      <c r="L3" s="21">
        <f>R17</f>
        <v>0</v>
      </c>
      <c r="M3" s="21">
        <f>R18</f>
        <v>0</v>
      </c>
      <c r="N3" s="21">
        <f>+R19</f>
        <v>0</v>
      </c>
      <c r="O3" s="21">
        <f>R20</f>
        <v>0</v>
      </c>
      <c r="P3" s="25" t="s">
        <v>47</v>
      </c>
      <c r="Q3" s="16"/>
      <c r="R3" s="16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18"/>
      <c r="J4" s="1" t="s">
        <v>45</v>
      </c>
      <c r="M4">
        <v>1000</v>
      </c>
      <c r="N4">
        <f>1/100000</f>
        <v>1.0000000000000001E-5</v>
      </c>
      <c r="P4" s="18"/>
    </row>
    <row r="5" spans="1:25" x14ac:dyDescent="0.25">
      <c r="A5" s="26" t="s">
        <v>68</v>
      </c>
      <c r="D5" s="8">
        <f>G3</f>
        <v>0</v>
      </c>
      <c r="E5" s="8">
        <f>F3</f>
        <v>0</v>
      </c>
      <c r="F5" s="9">
        <f>D3</f>
        <v>0</v>
      </c>
      <c r="G5" s="9">
        <f>E3</f>
        <v>0</v>
      </c>
      <c r="H5" s="26" t="s">
        <v>48</v>
      </c>
      <c r="J5" s="1" t="s">
        <v>46</v>
      </c>
      <c r="L5" s="13">
        <f>L3/4.184</f>
        <v>0</v>
      </c>
      <c r="M5" s="13">
        <f>M3/4.184*1000</f>
        <v>0</v>
      </c>
      <c r="N5" s="13">
        <f>N3/4.184/100000</f>
        <v>0</v>
      </c>
      <c r="O5" s="17">
        <f>O3/4.184</f>
        <v>0</v>
      </c>
      <c r="P5" s="26" t="s">
        <v>48</v>
      </c>
    </row>
    <row r="6" spans="1:25" x14ac:dyDescent="0.25">
      <c r="H6" s="18"/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8"/>
      <c r="J7" s="1" t="s">
        <v>63</v>
      </c>
      <c r="L7" s="37">
        <f>R39</f>
        <v>0</v>
      </c>
      <c r="M7" s="37">
        <f>R40</f>
        <v>0</v>
      </c>
      <c r="N7" s="37">
        <f>R41</f>
        <v>0</v>
      </c>
      <c r="O7" s="37">
        <f>R42</f>
        <v>0</v>
      </c>
      <c r="P7" s="37" t="s">
        <v>47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8"/>
      <c r="J8" s="1" t="s">
        <v>45</v>
      </c>
      <c r="M8">
        <v>1000</v>
      </c>
      <c r="N8">
        <f>1/100000</f>
        <v>1.0000000000000001E-5</v>
      </c>
      <c r="P8" s="18"/>
      <c r="Q8" s="14"/>
      <c r="R8" s="14"/>
    </row>
    <row r="9" spans="1:25" x14ac:dyDescent="0.25">
      <c r="A9" s="19">
        <v>1800</v>
      </c>
      <c r="B9">
        <v>298.14999999999998</v>
      </c>
      <c r="C9" s="11"/>
      <c r="D9" s="11"/>
      <c r="E9" s="11"/>
      <c r="F9" s="11"/>
      <c r="G9" s="11"/>
      <c r="H9" s="20" t="s">
        <v>47</v>
      </c>
      <c r="I9" s="20"/>
      <c r="J9" s="1" t="s">
        <v>46</v>
      </c>
      <c r="L9" s="13">
        <f>L7/4.184</f>
        <v>0</v>
      </c>
      <c r="M9" s="13">
        <f>M7/4.184*1000</f>
        <v>0</v>
      </c>
      <c r="N9" s="13">
        <f>N7/4.184/100000</f>
        <v>0</v>
      </c>
      <c r="O9" s="17">
        <f>O7/4.184</f>
        <v>0</v>
      </c>
      <c r="P9" s="26" t="s">
        <v>48</v>
      </c>
    </row>
    <row r="10" spans="1:25" ht="15.75" thickBot="1" x14ac:dyDescent="0.3"/>
    <row r="11" spans="1:25" ht="15.75" x14ac:dyDescent="0.25">
      <c r="I11" s="24" t="s">
        <v>15</v>
      </c>
      <c r="J11" s="2" t="s">
        <v>15</v>
      </c>
      <c r="K11" s="10" t="s">
        <v>16</v>
      </c>
      <c r="L11" t="s">
        <v>56</v>
      </c>
      <c r="N11" t="s">
        <v>65</v>
      </c>
      <c r="Q11" s="15"/>
      <c r="R11" s="15"/>
      <c r="S11" s="15"/>
      <c r="T11" s="15"/>
      <c r="U11" s="15"/>
      <c r="V11" s="15"/>
    </row>
    <row r="12" spans="1:25" x14ac:dyDescent="0.25">
      <c r="I12" s="23"/>
      <c r="J12" t="s">
        <v>54</v>
      </c>
      <c r="K12" t="s">
        <v>54</v>
      </c>
      <c r="L12" t="s">
        <v>55</v>
      </c>
      <c r="M12" t="s">
        <v>55</v>
      </c>
      <c r="N12" t="s">
        <v>55</v>
      </c>
      <c r="O12" t="s">
        <v>55</v>
      </c>
    </row>
    <row r="13" spans="1:25" ht="15.75" x14ac:dyDescent="0.25">
      <c r="B13" s="27" t="s">
        <v>58</v>
      </c>
      <c r="D13" s="2" t="s">
        <v>0</v>
      </c>
      <c r="E13" s="2" t="s">
        <v>12</v>
      </c>
      <c r="F13" s="2" t="s">
        <v>13</v>
      </c>
      <c r="I13" s="28" t="s">
        <v>59</v>
      </c>
      <c r="J13" s="29" t="s">
        <v>60</v>
      </c>
      <c r="K13" s="30" t="s">
        <v>16</v>
      </c>
      <c r="L13" s="38" t="s">
        <v>61</v>
      </c>
      <c r="M13" s="30" t="s">
        <v>16</v>
      </c>
      <c r="N13" s="38" t="s">
        <v>64</v>
      </c>
      <c r="O13" s="30" t="s">
        <v>16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J14" s="12">
        <f t="shared" ref="J14:J30" si="3">C$9+D$9*B14+E$9*B14^-2+F$9*B14^-0.5+G$9*B14^2</f>
        <v>0</v>
      </c>
      <c r="K14" s="12">
        <f t="shared" ref="K14:K30" si="4">J14/4.184</f>
        <v>0</v>
      </c>
      <c r="L14" s="21">
        <f t="shared" ref="L14:L30" si="5">$L$3+($M$3)*B14+($N$3)*B14^-2+$O$3*B14^-0.5</f>
        <v>0</v>
      </c>
      <c r="M14" s="12">
        <f t="shared" ref="M14:M30" si="6">$L$5+($M$5*0.001)*B14+($N$5*100000)*B14^-2+$O$5*B14^-0.5</f>
        <v>0</v>
      </c>
      <c r="N14" s="39">
        <f t="shared" ref="N14:N30" si="7">$L$7+($M$7)*B14+($N$7)*B14^-2+$O$7*B14^-0.5</f>
        <v>0</v>
      </c>
      <c r="O14" s="12">
        <f t="shared" ref="O14:O30" si="8">$L$5+($M$5*0.001)*D14+($N$5*100000)*D14^-2+$O$5*D14^-0.5</f>
        <v>0</v>
      </c>
      <c r="Q14" s="14"/>
      <c r="R14" s="14"/>
      <c r="S14" s="14"/>
      <c r="T14" s="14"/>
      <c r="U14" s="14"/>
      <c r="V14" s="14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J15" s="12">
        <f t="shared" si="3"/>
        <v>0</v>
      </c>
      <c r="K15" s="12">
        <f t="shared" si="4"/>
        <v>0</v>
      </c>
      <c r="L15" s="21">
        <f t="shared" si="5"/>
        <v>0</v>
      </c>
      <c r="M15" s="12">
        <f t="shared" si="6"/>
        <v>0</v>
      </c>
      <c r="N15" s="39">
        <f t="shared" si="7"/>
        <v>0</v>
      </c>
      <c r="O15" s="12">
        <f t="shared" si="8"/>
        <v>0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J16" s="12">
        <f t="shared" si="3"/>
        <v>0</v>
      </c>
      <c r="K16" s="12">
        <f t="shared" si="4"/>
        <v>0</v>
      </c>
      <c r="L16" s="21">
        <f t="shared" si="5"/>
        <v>0</v>
      </c>
      <c r="M16" s="12">
        <f t="shared" si="6"/>
        <v>0</v>
      </c>
      <c r="N16" s="39">
        <f t="shared" si="7"/>
        <v>0</v>
      </c>
      <c r="O16" s="12">
        <f t="shared" si="8"/>
        <v>0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J17" s="12">
        <f t="shared" si="3"/>
        <v>0</v>
      </c>
      <c r="K17" s="12">
        <f t="shared" si="4"/>
        <v>0</v>
      </c>
      <c r="L17" s="21">
        <f t="shared" si="5"/>
        <v>0</v>
      </c>
      <c r="M17" s="12">
        <f t="shared" si="6"/>
        <v>0</v>
      </c>
      <c r="N17" s="39">
        <f t="shared" si="7"/>
        <v>0</v>
      </c>
      <c r="O17" s="12">
        <f t="shared" si="8"/>
        <v>0</v>
      </c>
      <c r="R17" s="21"/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J18" s="12">
        <f t="shared" si="3"/>
        <v>0</v>
      </c>
      <c r="K18" s="12">
        <f t="shared" si="4"/>
        <v>0</v>
      </c>
      <c r="L18" s="21">
        <f t="shared" si="5"/>
        <v>0</v>
      </c>
      <c r="M18" s="12">
        <f t="shared" si="6"/>
        <v>0</v>
      </c>
      <c r="N18" s="39">
        <f t="shared" si="7"/>
        <v>0</v>
      </c>
      <c r="O18" s="12">
        <f t="shared" si="8"/>
        <v>0</v>
      </c>
      <c r="R18" s="21"/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J19" s="12">
        <f t="shared" si="3"/>
        <v>0</v>
      </c>
      <c r="K19" s="12">
        <f t="shared" si="4"/>
        <v>0</v>
      </c>
      <c r="L19" s="21">
        <f t="shared" si="5"/>
        <v>0</v>
      </c>
      <c r="M19" s="12">
        <f t="shared" si="6"/>
        <v>0</v>
      </c>
      <c r="N19" s="39">
        <f t="shared" si="7"/>
        <v>0</v>
      </c>
      <c r="O19" s="12">
        <f t="shared" si="8"/>
        <v>0</v>
      </c>
      <c r="R19" s="21"/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J20" s="12">
        <f t="shared" si="3"/>
        <v>0</v>
      </c>
      <c r="K20" s="12">
        <f t="shared" si="4"/>
        <v>0</v>
      </c>
      <c r="L20" s="21">
        <f t="shared" si="5"/>
        <v>0</v>
      </c>
      <c r="M20" s="12">
        <f t="shared" si="6"/>
        <v>0</v>
      </c>
      <c r="N20" s="39">
        <f t="shared" si="7"/>
        <v>0</v>
      </c>
      <c r="O20" s="12">
        <f t="shared" si="8"/>
        <v>0</v>
      </c>
      <c r="Q20" s="14"/>
      <c r="R20" s="22"/>
      <c r="S20" s="14"/>
      <c r="T20" s="14"/>
      <c r="U20" s="14"/>
      <c r="V20" s="14"/>
      <c r="W20" s="14"/>
      <c r="X20" s="14"/>
      <c r="Y20" s="14"/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J21" s="12">
        <f t="shared" si="3"/>
        <v>0</v>
      </c>
      <c r="K21" s="12">
        <f t="shared" si="4"/>
        <v>0</v>
      </c>
      <c r="L21" s="21">
        <f t="shared" si="5"/>
        <v>0</v>
      </c>
      <c r="M21" s="12">
        <f t="shared" si="6"/>
        <v>0</v>
      </c>
      <c r="N21" s="39">
        <f t="shared" si="7"/>
        <v>0</v>
      </c>
      <c r="O21" s="12">
        <f t="shared" si="8"/>
        <v>0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J22" s="12">
        <f t="shared" si="3"/>
        <v>0</v>
      </c>
      <c r="K22" s="12">
        <f t="shared" si="4"/>
        <v>0</v>
      </c>
      <c r="L22" s="21">
        <f t="shared" si="5"/>
        <v>0</v>
      </c>
      <c r="M22" s="12">
        <f t="shared" si="6"/>
        <v>0</v>
      </c>
      <c r="N22" s="39">
        <f t="shared" si="7"/>
        <v>0</v>
      </c>
      <c r="O22" s="12">
        <f t="shared" si="8"/>
        <v>0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J23" s="12">
        <f t="shared" si="3"/>
        <v>0</v>
      </c>
      <c r="K23" s="12">
        <f t="shared" si="4"/>
        <v>0</v>
      </c>
      <c r="L23" s="21">
        <f t="shared" si="5"/>
        <v>0</v>
      </c>
      <c r="M23" s="12">
        <f t="shared" si="6"/>
        <v>0</v>
      </c>
      <c r="N23" s="39">
        <f t="shared" si="7"/>
        <v>0</v>
      </c>
      <c r="O23" s="12">
        <f t="shared" si="8"/>
        <v>0</v>
      </c>
      <c r="Q23" s="41" t="s">
        <v>66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J24" s="12">
        <f t="shared" si="3"/>
        <v>0</v>
      </c>
      <c r="K24" s="12">
        <f t="shared" si="4"/>
        <v>0</v>
      </c>
      <c r="L24" s="21">
        <f t="shared" si="5"/>
        <v>0</v>
      </c>
      <c r="M24" s="12">
        <f t="shared" si="6"/>
        <v>0</v>
      </c>
      <c r="N24" s="39">
        <f t="shared" si="7"/>
        <v>0</v>
      </c>
      <c r="O24" s="12">
        <f t="shared" si="8"/>
        <v>0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J25" s="12">
        <f t="shared" si="3"/>
        <v>0</v>
      </c>
      <c r="K25" s="12">
        <f t="shared" si="4"/>
        <v>0</v>
      </c>
      <c r="L25" s="21">
        <f t="shared" si="5"/>
        <v>0</v>
      </c>
      <c r="M25" s="12">
        <f t="shared" si="6"/>
        <v>0</v>
      </c>
      <c r="N25" s="39">
        <f t="shared" si="7"/>
        <v>0</v>
      </c>
      <c r="O25" s="12">
        <f t="shared" si="8"/>
        <v>0</v>
      </c>
      <c r="Q25" s="34"/>
      <c r="R25" s="34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J26" s="12">
        <f t="shared" si="3"/>
        <v>0</v>
      </c>
      <c r="K26" s="12">
        <f t="shared" si="4"/>
        <v>0</v>
      </c>
      <c r="L26" s="21">
        <f t="shared" si="5"/>
        <v>0</v>
      </c>
      <c r="M26" s="12">
        <f t="shared" si="6"/>
        <v>0</v>
      </c>
      <c r="N26" s="39">
        <f t="shared" si="7"/>
        <v>0</v>
      </c>
      <c r="O26" s="12">
        <f t="shared" si="8"/>
        <v>0</v>
      </c>
      <c r="Q26" s="31"/>
      <c r="R26" s="31"/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J27" s="12">
        <f t="shared" si="3"/>
        <v>0</v>
      </c>
      <c r="K27" s="12">
        <f t="shared" si="4"/>
        <v>0</v>
      </c>
      <c r="L27" s="21">
        <f t="shared" si="5"/>
        <v>0</v>
      </c>
      <c r="M27" s="12">
        <f t="shared" si="6"/>
        <v>0</v>
      </c>
      <c r="N27" s="39">
        <f t="shared" si="7"/>
        <v>0</v>
      </c>
      <c r="O27" s="12">
        <f t="shared" si="8"/>
        <v>0</v>
      </c>
      <c r="Q27" s="31"/>
      <c r="R27" s="31"/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J28" s="12">
        <f t="shared" si="3"/>
        <v>0</v>
      </c>
      <c r="K28" s="12">
        <f t="shared" si="4"/>
        <v>0</v>
      </c>
      <c r="L28" s="21">
        <f t="shared" si="5"/>
        <v>0</v>
      </c>
      <c r="M28" s="12">
        <f t="shared" si="6"/>
        <v>0</v>
      </c>
      <c r="N28" s="39">
        <f t="shared" si="7"/>
        <v>0</v>
      </c>
      <c r="O28" s="12">
        <f t="shared" si="8"/>
        <v>0</v>
      </c>
      <c r="Q28" s="31"/>
      <c r="R28" s="31"/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J29" s="12">
        <f t="shared" si="3"/>
        <v>0</v>
      </c>
      <c r="K29" s="12">
        <f t="shared" si="4"/>
        <v>0</v>
      </c>
      <c r="L29" s="21">
        <f t="shared" si="5"/>
        <v>0</v>
      </c>
      <c r="M29" s="12">
        <f t="shared" si="6"/>
        <v>0</v>
      </c>
      <c r="N29" s="39">
        <f t="shared" si="7"/>
        <v>0</v>
      </c>
      <c r="O29" s="12">
        <f t="shared" si="8"/>
        <v>0</v>
      </c>
      <c r="Q29" s="31"/>
      <c r="R29" s="31"/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J30" s="12">
        <f t="shared" si="3"/>
        <v>0</v>
      </c>
      <c r="K30" s="12">
        <f t="shared" si="4"/>
        <v>0</v>
      </c>
      <c r="L30" s="21">
        <f t="shared" si="5"/>
        <v>0</v>
      </c>
      <c r="M30" s="12">
        <f t="shared" si="6"/>
        <v>0</v>
      </c>
      <c r="N30" s="39">
        <f t="shared" si="7"/>
        <v>0</v>
      </c>
      <c r="O30" s="12">
        <f t="shared" si="8"/>
        <v>0</v>
      </c>
      <c r="Q30" s="32"/>
      <c r="R30" s="32"/>
    </row>
    <row r="32" spans="2:25" ht="15.75" thickBot="1" x14ac:dyDescent="0.3"/>
    <row r="33" spans="17:25" x14ac:dyDescent="0.25">
      <c r="Q33" s="33"/>
      <c r="R33" s="33"/>
      <c r="S33" s="33"/>
      <c r="T33" s="33"/>
      <c r="U33" s="33"/>
      <c r="V33" s="33"/>
    </row>
    <row r="34" spans="17:25" x14ac:dyDescent="0.25">
      <c r="Q34" s="31"/>
      <c r="R34" s="31"/>
      <c r="S34" s="31"/>
      <c r="T34" s="31"/>
      <c r="U34" s="31"/>
      <c r="V34" s="31"/>
    </row>
    <row r="35" spans="17:25" x14ac:dyDescent="0.25">
      <c r="Q35" s="31"/>
      <c r="R35" s="31"/>
      <c r="S35" s="31"/>
      <c r="T35" s="31"/>
      <c r="U35" s="31"/>
      <c r="V35" s="31"/>
    </row>
    <row r="36" spans="17:25" ht="15.75" thickBot="1" x14ac:dyDescent="0.3">
      <c r="Q36" s="32"/>
      <c r="R36" s="32"/>
      <c r="S36" s="32"/>
      <c r="T36" s="32"/>
      <c r="U36" s="32"/>
      <c r="V36" s="32"/>
    </row>
    <row r="37" spans="17:25" ht="15.75" thickBot="1" x14ac:dyDescent="0.3"/>
    <row r="38" spans="17:25" x14ac:dyDescent="0.25">
      <c r="Q38" s="33"/>
      <c r="R38" s="33"/>
      <c r="S38" s="33"/>
      <c r="T38" s="33"/>
      <c r="U38" s="33"/>
      <c r="V38" s="33"/>
      <c r="W38" s="33"/>
      <c r="X38" s="33"/>
      <c r="Y38" s="33"/>
    </row>
    <row r="39" spans="17:25" x14ac:dyDescent="0.25">
      <c r="Q39" s="31"/>
      <c r="R39" s="35"/>
      <c r="S39" s="31"/>
      <c r="T39" s="31"/>
      <c r="U39" s="31"/>
      <c r="V39" s="31"/>
      <c r="W39" s="31"/>
      <c r="X39" s="31"/>
      <c r="Y39" s="31"/>
    </row>
    <row r="40" spans="17:25" x14ac:dyDescent="0.25">
      <c r="Q40" s="31"/>
      <c r="R40" s="35"/>
      <c r="S40" s="31"/>
      <c r="T40" s="31"/>
      <c r="U40" s="31"/>
      <c r="V40" s="31"/>
      <c r="W40" s="31"/>
      <c r="X40" s="31"/>
      <c r="Y40" s="31"/>
    </row>
    <row r="41" spans="17:25" x14ac:dyDescent="0.25">
      <c r="Q41" s="31"/>
      <c r="R41" s="35"/>
      <c r="S41" s="31"/>
      <c r="T41" s="31"/>
      <c r="U41" s="31"/>
      <c r="V41" s="31"/>
      <c r="W41" s="31"/>
      <c r="X41" s="31"/>
      <c r="Y41" s="31"/>
    </row>
    <row r="42" spans="17:25" ht="15.75" thickBot="1" x14ac:dyDescent="0.3">
      <c r="Q42" s="32"/>
      <c r="R42" s="36"/>
      <c r="S42" s="32"/>
      <c r="T42" s="32"/>
      <c r="U42" s="32"/>
      <c r="V42" s="32"/>
      <c r="W42" s="32"/>
      <c r="X42" s="32"/>
      <c r="Y42" s="3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2"/>
  <sheetViews>
    <sheetView zoomScaleNormal="100" workbookViewId="0">
      <selection activeCell="A5" sqref="A5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5" t="s">
        <v>57</v>
      </c>
    </row>
    <row r="2" spans="1:25" ht="16.5" thickBot="1" x14ac:dyDescent="0.3">
      <c r="C2" s="3"/>
      <c r="D2" s="3"/>
      <c r="E2" s="3"/>
      <c r="F2" s="3"/>
      <c r="G2" s="3"/>
      <c r="H2" s="20" t="s">
        <v>47</v>
      </c>
      <c r="I2" s="20"/>
      <c r="J2" s="18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0</v>
      </c>
      <c r="E3" s="4">
        <f>E2</f>
        <v>0</v>
      </c>
      <c r="F3" s="5">
        <f>F2/4.184*1000</f>
        <v>0</v>
      </c>
      <c r="G3" s="5">
        <f>G2/4.184*1000</f>
        <v>0</v>
      </c>
      <c r="H3" s="18" t="s">
        <v>48</v>
      </c>
      <c r="J3" s="1" t="s">
        <v>62</v>
      </c>
      <c r="L3" s="21">
        <f>R17</f>
        <v>0</v>
      </c>
      <c r="M3" s="21">
        <f>R18</f>
        <v>0</v>
      </c>
      <c r="N3" s="21">
        <f>+R19</f>
        <v>0</v>
      </c>
      <c r="O3" s="21">
        <f>R20</f>
        <v>0</v>
      </c>
      <c r="P3" s="25" t="s">
        <v>47</v>
      </c>
      <c r="Q3" s="16"/>
      <c r="R3" s="16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18"/>
      <c r="J4" s="1" t="s">
        <v>45</v>
      </c>
      <c r="M4">
        <v>1000</v>
      </c>
      <c r="N4">
        <f>1/100000</f>
        <v>1.0000000000000001E-5</v>
      </c>
      <c r="P4" s="18"/>
    </row>
    <row r="5" spans="1:25" x14ac:dyDescent="0.25">
      <c r="A5" s="26" t="s">
        <v>68</v>
      </c>
      <c r="D5" s="8">
        <f>G3</f>
        <v>0</v>
      </c>
      <c r="E5" s="8">
        <f>F3</f>
        <v>0</v>
      </c>
      <c r="F5" s="9">
        <f>D3</f>
        <v>0</v>
      </c>
      <c r="G5" s="9">
        <f>E3</f>
        <v>0</v>
      </c>
      <c r="H5" s="26" t="s">
        <v>48</v>
      </c>
      <c r="J5" s="1" t="s">
        <v>46</v>
      </c>
      <c r="L5" s="13">
        <f>L3/4.184</f>
        <v>0</v>
      </c>
      <c r="M5" s="13">
        <f>M3/4.184*1000</f>
        <v>0</v>
      </c>
      <c r="N5" s="13">
        <f>N3/4.184/100000</f>
        <v>0</v>
      </c>
      <c r="O5" s="17">
        <f>O3/4.184</f>
        <v>0</v>
      </c>
      <c r="P5" s="26" t="s">
        <v>48</v>
      </c>
    </row>
    <row r="6" spans="1:25" x14ac:dyDescent="0.25">
      <c r="H6" s="18"/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8"/>
      <c r="J7" s="1" t="s">
        <v>63</v>
      </c>
      <c r="L7" s="37">
        <f>R39</f>
        <v>0</v>
      </c>
      <c r="M7" s="37">
        <f>R40</f>
        <v>0</v>
      </c>
      <c r="N7" s="37">
        <f>R41</f>
        <v>0</v>
      </c>
      <c r="O7" s="37">
        <f>R42</f>
        <v>0</v>
      </c>
      <c r="P7" s="37" t="s">
        <v>47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18"/>
      <c r="J8" s="1" t="s">
        <v>45</v>
      </c>
      <c r="M8">
        <v>1000</v>
      </c>
      <c r="N8">
        <f>1/100000</f>
        <v>1.0000000000000001E-5</v>
      </c>
      <c r="P8" s="18"/>
      <c r="Q8" s="14"/>
      <c r="R8" s="14"/>
    </row>
    <row r="9" spans="1:25" x14ac:dyDescent="0.25">
      <c r="A9" s="19">
        <v>1800</v>
      </c>
      <c r="B9">
        <v>298.14999999999998</v>
      </c>
      <c r="C9" s="11"/>
      <c r="D9" s="11"/>
      <c r="E9" s="11"/>
      <c r="F9" s="11"/>
      <c r="G9" s="11"/>
      <c r="H9" s="20" t="s">
        <v>47</v>
      </c>
      <c r="I9" s="20"/>
      <c r="J9" s="1" t="s">
        <v>46</v>
      </c>
      <c r="L9" s="13">
        <f>L7/4.184</f>
        <v>0</v>
      </c>
      <c r="M9" s="13">
        <f>M7/4.184*1000</f>
        <v>0</v>
      </c>
      <c r="N9" s="13">
        <f>N7/4.184/100000</f>
        <v>0</v>
      </c>
      <c r="O9" s="17">
        <f>O7/4.184</f>
        <v>0</v>
      </c>
      <c r="P9" s="26" t="s">
        <v>48</v>
      </c>
    </row>
    <row r="10" spans="1:25" ht="15.75" thickBot="1" x14ac:dyDescent="0.3"/>
    <row r="11" spans="1:25" ht="15.75" x14ac:dyDescent="0.25">
      <c r="I11" s="24" t="s">
        <v>15</v>
      </c>
      <c r="J11" s="2" t="s">
        <v>15</v>
      </c>
      <c r="K11" s="10" t="s">
        <v>16</v>
      </c>
      <c r="L11" t="s">
        <v>56</v>
      </c>
      <c r="N11" t="s">
        <v>65</v>
      </c>
      <c r="Q11" s="15"/>
      <c r="R11" s="15"/>
      <c r="S11" s="15"/>
      <c r="T11" s="15"/>
      <c r="U11" s="15"/>
      <c r="V11" s="15"/>
    </row>
    <row r="12" spans="1:25" x14ac:dyDescent="0.25">
      <c r="I12" s="23"/>
      <c r="J12" t="s">
        <v>54</v>
      </c>
      <c r="K12" t="s">
        <v>54</v>
      </c>
      <c r="L12" t="s">
        <v>55</v>
      </c>
      <c r="M12" t="s">
        <v>55</v>
      </c>
      <c r="N12" t="s">
        <v>55</v>
      </c>
      <c r="O12" t="s">
        <v>55</v>
      </c>
    </row>
    <row r="13" spans="1:25" ht="15.75" x14ac:dyDescent="0.25">
      <c r="B13" s="27" t="s">
        <v>58</v>
      </c>
      <c r="D13" s="2" t="s">
        <v>0</v>
      </c>
      <c r="E13" s="2" t="s">
        <v>12</v>
      </c>
      <c r="F13" s="2" t="s">
        <v>13</v>
      </c>
      <c r="I13" s="28" t="s">
        <v>59</v>
      </c>
      <c r="J13" s="29" t="s">
        <v>60</v>
      </c>
      <c r="K13" s="30" t="s">
        <v>16</v>
      </c>
      <c r="L13" s="38" t="s">
        <v>61</v>
      </c>
      <c r="M13" s="30" t="s">
        <v>16</v>
      </c>
      <c r="N13" s="38" t="s">
        <v>64</v>
      </c>
      <c r="O13" s="30" t="s">
        <v>16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J14" s="12">
        <f t="shared" ref="J14:J30" si="3">C$9+D$9*B14+E$9*B14^-2+F$9*B14^-0.5+G$9*B14^2</f>
        <v>0</v>
      </c>
      <c r="K14" s="12">
        <f t="shared" ref="K14:K30" si="4">J14/4.184</f>
        <v>0</v>
      </c>
      <c r="L14" s="21">
        <f t="shared" ref="L14:L30" si="5">$L$3+($M$3)*B14+($N$3)*B14^-2+$O$3*B14^-0.5</f>
        <v>0</v>
      </c>
      <c r="M14" s="12">
        <f t="shared" ref="M14:M30" si="6">$L$5+($M$5*0.001)*B14+($N$5*100000)*B14^-2+$O$5*B14^-0.5</f>
        <v>0</v>
      </c>
      <c r="N14" s="39">
        <f t="shared" ref="N14:N30" si="7">$L$7+($M$7)*B14+($N$7)*B14^-2+$O$7*B14^-0.5</f>
        <v>0</v>
      </c>
      <c r="O14" s="12">
        <f t="shared" ref="O14:O30" si="8">$L$5+($M$5*0.001)*D14+($N$5*100000)*D14^-2+$O$5*D14^-0.5</f>
        <v>0</v>
      </c>
      <c r="Q14" s="14"/>
      <c r="R14" s="14"/>
      <c r="S14" s="14"/>
      <c r="T14" s="14"/>
      <c r="U14" s="14"/>
      <c r="V14" s="14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J15" s="12">
        <f t="shared" si="3"/>
        <v>0</v>
      </c>
      <c r="K15" s="12">
        <f t="shared" si="4"/>
        <v>0</v>
      </c>
      <c r="L15" s="21">
        <f t="shared" si="5"/>
        <v>0</v>
      </c>
      <c r="M15" s="12">
        <f t="shared" si="6"/>
        <v>0</v>
      </c>
      <c r="N15" s="39">
        <f t="shared" si="7"/>
        <v>0</v>
      </c>
      <c r="O15" s="12">
        <f t="shared" si="8"/>
        <v>0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J16" s="12">
        <f t="shared" si="3"/>
        <v>0</v>
      </c>
      <c r="K16" s="12">
        <f t="shared" si="4"/>
        <v>0</v>
      </c>
      <c r="L16" s="21">
        <f t="shared" si="5"/>
        <v>0</v>
      </c>
      <c r="M16" s="12">
        <f t="shared" si="6"/>
        <v>0</v>
      </c>
      <c r="N16" s="39">
        <f t="shared" si="7"/>
        <v>0</v>
      </c>
      <c r="O16" s="12">
        <f t="shared" si="8"/>
        <v>0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J17" s="12">
        <f t="shared" si="3"/>
        <v>0</v>
      </c>
      <c r="K17" s="12">
        <f t="shared" si="4"/>
        <v>0</v>
      </c>
      <c r="L17" s="21">
        <f t="shared" si="5"/>
        <v>0</v>
      </c>
      <c r="M17" s="12">
        <f t="shared" si="6"/>
        <v>0</v>
      </c>
      <c r="N17" s="39">
        <f t="shared" si="7"/>
        <v>0</v>
      </c>
      <c r="O17" s="12">
        <f t="shared" si="8"/>
        <v>0</v>
      </c>
      <c r="R17" s="21"/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J18" s="12">
        <f t="shared" si="3"/>
        <v>0</v>
      </c>
      <c r="K18" s="12">
        <f t="shared" si="4"/>
        <v>0</v>
      </c>
      <c r="L18" s="21">
        <f t="shared" si="5"/>
        <v>0</v>
      </c>
      <c r="M18" s="12">
        <f t="shared" si="6"/>
        <v>0</v>
      </c>
      <c r="N18" s="39">
        <f t="shared" si="7"/>
        <v>0</v>
      </c>
      <c r="O18" s="12">
        <f t="shared" si="8"/>
        <v>0</v>
      </c>
      <c r="R18" s="21"/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J19" s="12">
        <f t="shared" si="3"/>
        <v>0</v>
      </c>
      <c r="K19" s="12">
        <f t="shared" si="4"/>
        <v>0</v>
      </c>
      <c r="L19" s="21">
        <f t="shared" si="5"/>
        <v>0</v>
      </c>
      <c r="M19" s="12">
        <f t="shared" si="6"/>
        <v>0</v>
      </c>
      <c r="N19" s="39">
        <f t="shared" si="7"/>
        <v>0</v>
      </c>
      <c r="O19" s="12">
        <f t="shared" si="8"/>
        <v>0</v>
      </c>
      <c r="R19" s="21"/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J20" s="12">
        <f t="shared" si="3"/>
        <v>0</v>
      </c>
      <c r="K20" s="12">
        <f t="shared" si="4"/>
        <v>0</v>
      </c>
      <c r="L20" s="21">
        <f t="shared" si="5"/>
        <v>0</v>
      </c>
      <c r="M20" s="12">
        <f t="shared" si="6"/>
        <v>0</v>
      </c>
      <c r="N20" s="39">
        <f t="shared" si="7"/>
        <v>0</v>
      </c>
      <c r="O20" s="12">
        <f t="shared" si="8"/>
        <v>0</v>
      </c>
      <c r="Q20" s="14"/>
      <c r="R20" s="22"/>
      <c r="S20" s="14"/>
      <c r="T20" s="14"/>
      <c r="U20" s="14"/>
      <c r="V20" s="14"/>
      <c r="W20" s="14"/>
      <c r="X20" s="14"/>
      <c r="Y20" s="14"/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J21" s="12">
        <f t="shared" si="3"/>
        <v>0</v>
      </c>
      <c r="K21" s="12">
        <f t="shared" si="4"/>
        <v>0</v>
      </c>
      <c r="L21" s="21">
        <f t="shared" si="5"/>
        <v>0</v>
      </c>
      <c r="M21" s="12">
        <f t="shared" si="6"/>
        <v>0</v>
      </c>
      <c r="N21" s="39">
        <f t="shared" si="7"/>
        <v>0</v>
      </c>
      <c r="O21" s="12">
        <f t="shared" si="8"/>
        <v>0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J22" s="12">
        <f t="shared" si="3"/>
        <v>0</v>
      </c>
      <c r="K22" s="12">
        <f t="shared" si="4"/>
        <v>0</v>
      </c>
      <c r="L22" s="21">
        <f t="shared" si="5"/>
        <v>0</v>
      </c>
      <c r="M22" s="12">
        <f t="shared" si="6"/>
        <v>0</v>
      </c>
      <c r="N22" s="39">
        <f t="shared" si="7"/>
        <v>0</v>
      </c>
      <c r="O22" s="12">
        <f t="shared" si="8"/>
        <v>0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J23" s="12">
        <f t="shared" si="3"/>
        <v>0</v>
      </c>
      <c r="K23" s="12">
        <f t="shared" si="4"/>
        <v>0</v>
      </c>
      <c r="L23" s="21">
        <f t="shared" si="5"/>
        <v>0</v>
      </c>
      <c r="M23" s="12">
        <f t="shared" si="6"/>
        <v>0</v>
      </c>
      <c r="N23" s="39">
        <f t="shared" si="7"/>
        <v>0</v>
      </c>
      <c r="O23" s="12">
        <f t="shared" si="8"/>
        <v>0</v>
      </c>
      <c r="Q23" s="41" t="s">
        <v>66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J24" s="12">
        <f t="shared" si="3"/>
        <v>0</v>
      </c>
      <c r="K24" s="12">
        <f t="shared" si="4"/>
        <v>0</v>
      </c>
      <c r="L24" s="21">
        <f t="shared" si="5"/>
        <v>0</v>
      </c>
      <c r="M24" s="12">
        <f t="shared" si="6"/>
        <v>0</v>
      </c>
      <c r="N24" s="39">
        <f t="shared" si="7"/>
        <v>0</v>
      </c>
      <c r="O24" s="12">
        <f t="shared" si="8"/>
        <v>0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J25" s="12">
        <f t="shared" si="3"/>
        <v>0</v>
      </c>
      <c r="K25" s="12">
        <f t="shared" si="4"/>
        <v>0</v>
      </c>
      <c r="L25" s="21">
        <f t="shared" si="5"/>
        <v>0</v>
      </c>
      <c r="M25" s="12">
        <f t="shared" si="6"/>
        <v>0</v>
      </c>
      <c r="N25" s="39">
        <f t="shared" si="7"/>
        <v>0</v>
      </c>
      <c r="O25" s="12">
        <f t="shared" si="8"/>
        <v>0</v>
      </c>
      <c r="Q25" s="34"/>
      <c r="R25" s="34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J26" s="12">
        <f t="shared" si="3"/>
        <v>0</v>
      </c>
      <c r="K26" s="12">
        <f t="shared" si="4"/>
        <v>0</v>
      </c>
      <c r="L26" s="21">
        <f t="shared" si="5"/>
        <v>0</v>
      </c>
      <c r="M26" s="12">
        <f t="shared" si="6"/>
        <v>0</v>
      </c>
      <c r="N26" s="39">
        <f t="shared" si="7"/>
        <v>0</v>
      </c>
      <c r="O26" s="12">
        <f t="shared" si="8"/>
        <v>0</v>
      </c>
      <c r="Q26" s="31"/>
      <c r="R26" s="31"/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J27" s="12">
        <f t="shared" si="3"/>
        <v>0</v>
      </c>
      <c r="K27" s="12">
        <f t="shared" si="4"/>
        <v>0</v>
      </c>
      <c r="L27" s="21">
        <f t="shared" si="5"/>
        <v>0</v>
      </c>
      <c r="M27" s="12">
        <f t="shared" si="6"/>
        <v>0</v>
      </c>
      <c r="N27" s="39">
        <f t="shared" si="7"/>
        <v>0</v>
      </c>
      <c r="O27" s="12">
        <f t="shared" si="8"/>
        <v>0</v>
      </c>
      <c r="Q27" s="31"/>
      <c r="R27" s="31"/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J28" s="12">
        <f t="shared" si="3"/>
        <v>0</v>
      </c>
      <c r="K28" s="12">
        <f t="shared" si="4"/>
        <v>0</v>
      </c>
      <c r="L28" s="21">
        <f t="shared" si="5"/>
        <v>0</v>
      </c>
      <c r="M28" s="12">
        <f t="shared" si="6"/>
        <v>0</v>
      </c>
      <c r="N28" s="39">
        <f t="shared" si="7"/>
        <v>0</v>
      </c>
      <c r="O28" s="12">
        <f t="shared" si="8"/>
        <v>0</v>
      </c>
      <c r="Q28" s="31"/>
      <c r="R28" s="31"/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J29" s="12">
        <f t="shared" si="3"/>
        <v>0</v>
      </c>
      <c r="K29" s="12">
        <f t="shared" si="4"/>
        <v>0</v>
      </c>
      <c r="L29" s="21">
        <f t="shared" si="5"/>
        <v>0</v>
      </c>
      <c r="M29" s="12">
        <f t="shared" si="6"/>
        <v>0</v>
      </c>
      <c r="N29" s="39">
        <f t="shared" si="7"/>
        <v>0</v>
      </c>
      <c r="O29" s="12">
        <f t="shared" si="8"/>
        <v>0</v>
      </c>
      <c r="Q29" s="31"/>
      <c r="R29" s="31"/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J30" s="12">
        <f t="shared" si="3"/>
        <v>0</v>
      </c>
      <c r="K30" s="12">
        <f t="shared" si="4"/>
        <v>0</v>
      </c>
      <c r="L30" s="21">
        <f t="shared" si="5"/>
        <v>0</v>
      </c>
      <c r="M30" s="12">
        <f t="shared" si="6"/>
        <v>0</v>
      </c>
      <c r="N30" s="39">
        <f t="shared" si="7"/>
        <v>0</v>
      </c>
      <c r="O30" s="12">
        <f t="shared" si="8"/>
        <v>0</v>
      </c>
      <c r="Q30" s="32"/>
      <c r="R30" s="32"/>
    </row>
    <row r="32" spans="2:25" ht="15.75" thickBot="1" x14ac:dyDescent="0.3"/>
    <row r="33" spans="17:25" x14ac:dyDescent="0.25">
      <c r="Q33" s="33"/>
      <c r="R33" s="33"/>
      <c r="S33" s="33"/>
      <c r="T33" s="33"/>
      <c r="U33" s="33"/>
      <c r="V33" s="33"/>
    </row>
    <row r="34" spans="17:25" x14ac:dyDescent="0.25">
      <c r="Q34" s="31"/>
      <c r="R34" s="31"/>
      <c r="S34" s="31"/>
      <c r="T34" s="31"/>
      <c r="U34" s="31"/>
      <c r="V34" s="31"/>
    </row>
    <row r="35" spans="17:25" x14ac:dyDescent="0.25">
      <c r="Q35" s="31"/>
      <c r="R35" s="31"/>
      <c r="S35" s="31"/>
      <c r="T35" s="31"/>
      <c r="U35" s="31"/>
      <c r="V35" s="31"/>
    </row>
    <row r="36" spans="17:25" ht="15.75" thickBot="1" x14ac:dyDescent="0.3">
      <c r="Q36" s="32"/>
      <c r="R36" s="32"/>
      <c r="S36" s="32"/>
      <c r="T36" s="32"/>
      <c r="U36" s="32"/>
      <c r="V36" s="32"/>
    </row>
    <row r="37" spans="17:25" ht="15.75" thickBot="1" x14ac:dyDescent="0.3"/>
    <row r="38" spans="17:25" x14ac:dyDescent="0.25">
      <c r="Q38" s="33"/>
      <c r="R38" s="33"/>
      <c r="S38" s="33"/>
      <c r="T38" s="33"/>
      <c r="U38" s="33"/>
      <c r="V38" s="33"/>
      <c r="W38" s="33"/>
      <c r="X38" s="33"/>
      <c r="Y38" s="33"/>
    </row>
    <row r="39" spans="17:25" x14ac:dyDescent="0.25">
      <c r="Q39" s="31"/>
      <c r="R39" s="35"/>
      <c r="S39" s="31"/>
      <c r="T39" s="31"/>
      <c r="U39" s="31"/>
      <c r="V39" s="31"/>
      <c r="W39" s="31"/>
      <c r="X39" s="31"/>
      <c r="Y39" s="31"/>
    </row>
    <row r="40" spans="17:25" x14ac:dyDescent="0.25">
      <c r="Q40" s="31"/>
      <c r="R40" s="35"/>
      <c r="S40" s="31"/>
      <c r="T40" s="31"/>
      <c r="U40" s="31"/>
      <c r="V40" s="31"/>
      <c r="W40" s="31"/>
      <c r="X40" s="31"/>
      <c r="Y40" s="31"/>
    </row>
    <row r="41" spans="17:25" x14ac:dyDescent="0.25">
      <c r="Q41" s="31"/>
      <c r="R41" s="35"/>
      <c r="S41" s="31"/>
      <c r="T41" s="31"/>
      <c r="U41" s="31"/>
      <c r="V41" s="31"/>
      <c r="W41" s="31"/>
      <c r="X41" s="31"/>
      <c r="Y41" s="31"/>
    </row>
    <row r="42" spans="17:25" ht="15.75" thickBot="1" x14ac:dyDescent="0.3">
      <c r="Q42" s="32"/>
      <c r="R42" s="36"/>
      <c r="S42" s="32"/>
      <c r="T42" s="32"/>
      <c r="U42" s="32"/>
      <c r="V42" s="32"/>
      <c r="W42" s="32"/>
      <c r="X42" s="32"/>
      <c r="Y42" s="3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HCl 1800K</vt:lpstr>
      <vt:lpstr>HF 1800K</vt:lpstr>
      <vt:lpstr>SO3 1800K </vt:lpstr>
      <vt:lpstr>NO2 1800K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Palandri</cp:lastModifiedBy>
  <dcterms:created xsi:type="dcterms:W3CDTF">2017-08-09T22:31:22Z</dcterms:created>
  <dcterms:modified xsi:type="dcterms:W3CDTF">2023-02-15T00:23:11Z</dcterms:modified>
</cp:coreProperties>
</file>