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00_gastherm\!data\"/>
    </mc:Choice>
  </mc:AlternateContent>
  <xr:revisionPtr revIDLastSave="0" documentId="13_ncr:1_{3C3FDB0F-6AF1-436D-AD7F-170BE9CF8603}" xr6:coauthVersionLast="36" xr6:coauthVersionMax="36" xr10:uidLastSave="{00000000-0000-0000-0000-000000000000}"/>
  <bookViews>
    <workbookView xWindow="1095" yWindow="90" windowWidth="28920" windowHeight="18120" xr2:uid="{00000000-000D-0000-FFFF-FFFF00000000}"/>
  </bookViews>
  <sheets>
    <sheet name="HCl" sheetId="7" r:id="rId1"/>
    <sheet name="HF" sheetId="8" r:id="rId2"/>
    <sheet name="SO3 " sheetId="9" r:id="rId3"/>
    <sheet name="NO2" sheetId="10" r:id="rId4"/>
    <sheet name="SO2" sheetId="12" r:id="rId5"/>
    <sheet name="S2" sheetId="13" r:id="rId6"/>
    <sheet name="O2" sheetId="14" r:id="rId7"/>
    <sheet name="H2" sheetId="15" r:id="rId8"/>
    <sheet name="H2O" sheetId="16" r:id="rId9"/>
    <sheet name="Template" sheetId="11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1" l="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15" i="11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J31" i="16" l="1"/>
  <c r="K31" i="16" s="1"/>
  <c r="F31" i="16"/>
  <c r="E31" i="16"/>
  <c r="D31" i="16"/>
  <c r="J30" i="16"/>
  <c r="K30" i="16" s="1"/>
  <c r="F30" i="16"/>
  <c r="E30" i="16"/>
  <c r="D30" i="16"/>
  <c r="J29" i="16"/>
  <c r="K29" i="16" s="1"/>
  <c r="F29" i="16"/>
  <c r="E29" i="16"/>
  <c r="D29" i="16"/>
  <c r="J28" i="16"/>
  <c r="K28" i="16" s="1"/>
  <c r="F28" i="16"/>
  <c r="E28" i="16"/>
  <c r="D28" i="16"/>
  <c r="J27" i="16"/>
  <c r="K27" i="16" s="1"/>
  <c r="F27" i="16"/>
  <c r="E27" i="16"/>
  <c r="D27" i="16"/>
  <c r="J26" i="16"/>
  <c r="K26" i="16" s="1"/>
  <c r="F26" i="16"/>
  <c r="E26" i="16"/>
  <c r="D26" i="16"/>
  <c r="J25" i="16"/>
  <c r="K25" i="16" s="1"/>
  <c r="F25" i="16"/>
  <c r="E25" i="16"/>
  <c r="D25" i="16"/>
  <c r="J24" i="16"/>
  <c r="K24" i="16" s="1"/>
  <c r="F24" i="16"/>
  <c r="E24" i="16"/>
  <c r="D24" i="16"/>
  <c r="J23" i="16"/>
  <c r="K23" i="16" s="1"/>
  <c r="F23" i="16"/>
  <c r="E23" i="16"/>
  <c r="D23" i="16"/>
  <c r="J22" i="16"/>
  <c r="K22" i="16" s="1"/>
  <c r="F22" i="16"/>
  <c r="E22" i="16"/>
  <c r="D22" i="16"/>
  <c r="J21" i="16"/>
  <c r="K21" i="16" s="1"/>
  <c r="F21" i="16"/>
  <c r="E21" i="16"/>
  <c r="D21" i="16"/>
  <c r="J20" i="16"/>
  <c r="K20" i="16" s="1"/>
  <c r="F20" i="16"/>
  <c r="E20" i="16"/>
  <c r="D20" i="16"/>
  <c r="J19" i="16"/>
  <c r="K19" i="16" s="1"/>
  <c r="F19" i="16"/>
  <c r="E19" i="16"/>
  <c r="D19" i="16"/>
  <c r="J18" i="16"/>
  <c r="K18" i="16" s="1"/>
  <c r="F18" i="16"/>
  <c r="E18" i="16"/>
  <c r="D18" i="16"/>
  <c r="J17" i="16"/>
  <c r="K17" i="16" s="1"/>
  <c r="F17" i="16"/>
  <c r="E17" i="16"/>
  <c r="D17" i="16"/>
  <c r="J16" i="16"/>
  <c r="K16" i="16" s="1"/>
  <c r="F16" i="16"/>
  <c r="E16" i="16"/>
  <c r="D16" i="16"/>
  <c r="J15" i="16"/>
  <c r="K15" i="16" s="1"/>
  <c r="F15" i="16"/>
  <c r="E15" i="16"/>
  <c r="D15" i="16"/>
  <c r="M10" i="16"/>
  <c r="N9" i="16"/>
  <c r="O8" i="16"/>
  <c r="O10" i="16" s="1"/>
  <c r="N8" i="16"/>
  <c r="N10" i="16" s="1"/>
  <c r="M8" i="16"/>
  <c r="L8" i="16"/>
  <c r="O6" i="16"/>
  <c r="G6" i="16"/>
  <c r="F6" i="16"/>
  <c r="N5" i="16"/>
  <c r="O4" i="16"/>
  <c r="N4" i="16"/>
  <c r="N6" i="16" s="1"/>
  <c r="M4" i="16"/>
  <c r="M6" i="16" s="1"/>
  <c r="L4" i="16"/>
  <c r="L20" i="16" s="1"/>
  <c r="G4" i="16"/>
  <c r="D6" i="16" s="1"/>
  <c r="F4" i="16"/>
  <c r="E6" i="16" s="1"/>
  <c r="E4" i="16"/>
  <c r="D4" i="16"/>
  <c r="J31" i="15"/>
  <c r="K31" i="15" s="1"/>
  <c r="F31" i="15"/>
  <c r="E31" i="15"/>
  <c r="D31" i="15"/>
  <c r="J30" i="15"/>
  <c r="K30" i="15" s="1"/>
  <c r="F30" i="15"/>
  <c r="E30" i="15"/>
  <c r="D30" i="15"/>
  <c r="J29" i="15"/>
  <c r="K29" i="15" s="1"/>
  <c r="F29" i="15"/>
  <c r="E29" i="15"/>
  <c r="D29" i="15"/>
  <c r="J28" i="15"/>
  <c r="K28" i="15" s="1"/>
  <c r="F28" i="15"/>
  <c r="E28" i="15"/>
  <c r="D28" i="15"/>
  <c r="J27" i="15"/>
  <c r="K27" i="15" s="1"/>
  <c r="F27" i="15"/>
  <c r="E27" i="15"/>
  <c r="D27" i="15"/>
  <c r="J26" i="15"/>
  <c r="K26" i="15" s="1"/>
  <c r="F26" i="15"/>
  <c r="E26" i="15"/>
  <c r="D26" i="15"/>
  <c r="J25" i="15"/>
  <c r="K25" i="15" s="1"/>
  <c r="F25" i="15"/>
  <c r="E25" i="15"/>
  <c r="D25" i="15"/>
  <c r="J24" i="15"/>
  <c r="K24" i="15" s="1"/>
  <c r="F24" i="15"/>
  <c r="E24" i="15"/>
  <c r="D24" i="15"/>
  <c r="J23" i="15"/>
  <c r="K23" i="15" s="1"/>
  <c r="F23" i="15"/>
  <c r="E23" i="15"/>
  <c r="D23" i="15"/>
  <c r="J22" i="15"/>
  <c r="K22" i="15" s="1"/>
  <c r="F22" i="15"/>
  <c r="E22" i="15"/>
  <c r="D22" i="15"/>
  <c r="J21" i="15"/>
  <c r="K21" i="15" s="1"/>
  <c r="F21" i="15"/>
  <c r="E21" i="15"/>
  <c r="D21" i="15"/>
  <c r="J20" i="15"/>
  <c r="K20" i="15" s="1"/>
  <c r="F20" i="15"/>
  <c r="E20" i="15"/>
  <c r="D20" i="15"/>
  <c r="J19" i="15"/>
  <c r="K19" i="15" s="1"/>
  <c r="F19" i="15"/>
  <c r="E19" i="15"/>
  <c r="D19" i="15"/>
  <c r="J18" i="15"/>
  <c r="K18" i="15" s="1"/>
  <c r="F18" i="15"/>
  <c r="E18" i="15"/>
  <c r="D18" i="15"/>
  <c r="J17" i="15"/>
  <c r="K17" i="15" s="1"/>
  <c r="F17" i="15"/>
  <c r="E17" i="15"/>
  <c r="D17" i="15"/>
  <c r="J16" i="15"/>
  <c r="K16" i="15" s="1"/>
  <c r="F16" i="15"/>
  <c r="E16" i="15"/>
  <c r="D16" i="15"/>
  <c r="J15" i="15"/>
  <c r="K15" i="15" s="1"/>
  <c r="F15" i="15"/>
  <c r="E15" i="15"/>
  <c r="D15" i="15"/>
  <c r="N9" i="15"/>
  <c r="O8" i="15"/>
  <c r="O10" i="15" s="1"/>
  <c r="N8" i="15"/>
  <c r="N10" i="15" s="1"/>
  <c r="M8" i="15"/>
  <c r="M10" i="15" s="1"/>
  <c r="L8" i="15"/>
  <c r="L10" i="15" s="1"/>
  <c r="N6" i="15"/>
  <c r="M6" i="15"/>
  <c r="L6" i="15"/>
  <c r="N5" i="15"/>
  <c r="O4" i="15"/>
  <c r="O6" i="15" s="1"/>
  <c r="N4" i="15"/>
  <c r="M4" i="15"/>
  <c r="L4" i="15"/>
  <c r="L30" i="15" s="1"/>
  <c r="G4" i="15"/>
  <c r="D6" i="15" s="1"/>
  <c r="F4" i="15"/>
  <c r="E6" i="15" s="1"/>
  <c r="E4" i="15"/>
  <c r="G6" i="15" s="1"/>
  <c r="D4" i="15"/>
  <c r="F6" i="15" s="1"/>
  <c r="J31" i="14"/>
  <c r="K31" i="14" s="1"/>
  <c r="F31" i="14"/>
  <c r="E31" i="14"/>
  <c r="D31" i="14"/>
  <c r="J30" i="14"/>
  <c r="K30" i="14" s="1"/>
  <c r="F30" i="14"/>
  <c r="E30" i="14"/>
  <c r="D30" i="14"/>
  <c r="J29" i="14"/>
  <c r="K29" i="14" s="1"/>
  <c r="F29" i="14"/>
  <c r="E29" i="14"/>
  <c r="D29" i="14"/>
  <c r="J28" i="14"/>
  <c r="K28" i="14" s="1"/>
  <c r="F28" i="14"/>
  <c r="E28" i="14"/>
  <c r="D28" i="14"/>
  <c r="J27" i="14"/>
  <c r="K27" i="14" s="1"/>
  <c r="F27" i="14"/>
  <c r="E27" i="14"/>
  <c r="D27" i="14"/>
  <c r="J26" i="14"/>
  <c r="K26" i="14" s="1"/>
  <c r="F26" i="14"/>
  <c r="E26" i="14"/>
  <c r="D26" i="14"/>
  <c r="J25" i="14"/>
  <c r="K25" i="14" s="1"/>
  <c r="F25" i="14"/>
  <c r="E25" i="14"/>
  <c r="D25" i="14"/>
  <c r="J24" i="14"/>
  <c r="K24" i="14" s="1"/>
  <c r="F24" i="14"/>
  <c r="E24" i="14"/>
  <c r="D24" i="14"/>
  <c r="J23" i="14"/>
  <c r="K23" i="14" s="1"/>
  <c r="F23" i="14"/>
  <c r="E23" i="14"/>
  <c r="D23" i="14"/>
  <c r="J22" i="14"/>
  <c r="K22" i="14" s="1"/>
  <c r="F22" i="14"/>
  <c r="E22" i="14"/>
  <c r="D22" i="14"/>
  <c r="J21" i="14"/>
  <c r="K21" i="14" s="1"/>
  <c r="F21" i="14"/>
  <c r="E21" i="14"/>
  <c r="D21" i="14"/>
  <c r="J20" i="14"/>
  <c r="K20" i="14" s="1"/>
  <c r="F20" i="14"/>
  <c r="E20" i="14"/>
  <c r="D20" i="14"/>
  <c r="J19" i="14"/>
  <c r="K19" i="14" s="1"/>
  <c r="F19" i="14"/>
  <c r="E19" i="14"/>
  <c r="D19" i="14"/>
  <c r="J18" i="14"/>
  <c r="K18" i="14" s="1"/>
  <c r="F18" i="14"/>
  <c r="E18" i="14"/>
  <c r="D18" i="14"/>
  <c r="J17" i="14"/>
  <c r="K17" i="14" s="1"/>
  <c r="F17" i="14"/>
  <c r="E17" i="14"/>
  <c r="D17" i="14"/>
  <c r="J16" i="14"/>
  <c r="K16" i="14" s="1"/>
  <c r="F16" i="14"/>
  <c r="E16" i="14"/>
  <c r="D16" i="14"/>
  <c r="J15" i="14"/>
  <c r="K15" i="14" s="1"/>
  <c r="F15" i="14"/>
  <c r="E15" i="14"/>
  <c r="D15" i="14"/>
  <c r="N9" i="14"/>
  <c r="O8" i="14"/>
  <c r="O10" i="14" s="1"/>
  <c r="N8" i="14"/>
  <c r="N10" i="14" s="1"/>
  <c r="M8" i="14"/>
  <c r="M10" i="14" s="1"/>
  <c r="L8" i="14"/>
  <c r="L10" i="14" s="1"/>
  <c r="O6" i="14"/>
  <c r="N5" i="14"/>
  <c r="O4" i="14"/>
  <c r="N4" i="14"/>
  <c r="N6" i="14" s="1"/>
  <c r="M4" i="14"/>
  <c r="M6" i="14" s="1"/>
  <c r="L4" i="14"/>
  <c r="L16" i="14" s="1"/>
  <c r="G4" i="14"/>
  <c r="D6" i="14" s="1"/>
  <c r="F4" i="14"/>
  <c r="E6" i="14" s="1"/>
  <c r="E4" i="14"/>
  <c r="G6" i="14" s="1"/>
  <c r="D4" i="14"/>
  <c r="F6" i="14" s="1"/>
  <c r="N31" i="16" l="1"/>
  <c r="L10" i="16"/>
  <c r="O29" i="15"/>
  <c r="O23" i="15"/>
  <c r="O17" i="15"/>
  <c r="O31" i="15"/>
  <c r="O28" i="15"/>
  <c r="O22" i="15"/>
  <c r="O16" i="15"/>
  <c r="O19" i="15"/>
  <c r="O18" i="15"/>
  <c r="O27" i="15"/>
  <c r="O21" i="15"/>
  <c r="O15" i="15"/>
  <c r="O30" i="15"/>
  <c r="O26" i="15"/>
  <c r="O20" i="15"/>
  <c r="O25" i="15"/>
  <c r="O24" i="15"/>
  <c r="O28" i="14"/>
  <c r="O22" i="14"/>
  <c r="O16" i="14"/>
  <c r="O21" i="14"/>
  <c r="O15" i="14"/>
  <c r="O26" i="14"/>
  <c r="O20" i="14"/>
  <c r="O27" i="14"/>
  <c r="O31" i="14"/>
  <c r="O25" i="14"/>
  <c r="O19" i="14"/>
  <c r="O29" i="14"/>
  <c r="O17" i="14"/>
  <c r="O30" i="14"/>
  <c r="O24" i="14"/>
  <c r="O18" i="14"/>
  <c r="O23" i="14"/>
  <c r="N31" i="14"/>
  <c r="L18" i="16"/>
  <c r="L22" i="16"/>
  <c r="L30" i="16"/>
  <c r="L16" i="16"/>
  <c r="N16" i="16"/>
  <c r="N18" i="16"/>
  <c r="N20" i="16"/>
  <c r="N22" i="16"/>
  <c r="N24" i="16"/>
  <c r="N26" i="16"/>
  <c r="N28" i="16"/>
  <c r="N30" i="16"/>
  <c r="L24" i="16"/>
  <c r="L26" i="16"/>
  <c r="L28" i="16"/>
  <c r="L6" i="16"/>
  <c r="L15" i="16"/>
  <c r="L17" i="16"/>
  <c r="L19" i="16"/>
  <c r="L21" i="16"/>
  <c r="L23" i="16"/>
  <c r="L25" i="16"/>
  <c r="L27" i="16"/>
  <c r="L29" i="16"/>
  <c r="L31" i="16"/>
  <c r="N15" i="16"/>
  <c r="N17" i="16"/>
  <c r="N19" i="16"/>
  <c r="N21" i="16"/>
  <c r="N23" i="16"/>
  <c r="N25" i="16"/>
  <c r="N27" i="16"/>
  <c r="N29" i="16"/>
  <c r="L17" i="15"/>
  <c r="L19" i="15"/>
  <c r="L23" i="15"/>
  <c r="L31" i="15"/>
  <c r="M19" i="15"/>
  <c r="M25" i="15"/>
  <c r="M29" i="15"/>
  <c r="M16" i="15"/>
  <c r="M18" i="15"/>
  <c r="M20" i="15"/>
  <c r="M22" i="15"/>
  <c r="M24" i="15"/>
  <c r="M26" i="15"/>
  <c r="M28" i="15"/>
  <c r="M30" i="15"/>
  <c r="N16" i="15"/>
  <c r="N18" i="15"/>
  <c r="N20" i="15"/>
  <c r="N22" i="15"/>
  <c r="N24" i="15"/>
  <c r="N26" i="15"/>
  <c r="N28" i="15"/>
  <c r="N30" i="15"/>
  <c r="L15" i="15"/>
  <c r="L21" i="15"/>
  <c r="L25" i="15"/>
  <c r="L27" i="15"/>
  <c r="L29" i="15"/>
  <c r="M15" i="15"/>
  <c r="M17" i="15"/>
  <c r="M21" i="15"/>
  <c r="M23" i="15"/>
  <c r="M27" i="15"/>
  <c r="M31" i="15"/>
  <c r="N15" i="15"/>
  <c r="N17" i="15"/>
  <c r="N19" i="15"/>
  <c r="N21" i="15"/>
  <c r="N23" i="15"/>
  <c r="N25" i="15"/>
  <c r="N27" i="15"/>
  <c r="N29" i="15"/>
  <c r="N31" i="15"/>
  <c r="L16" i="15"/>
  <c r="L18" i="15"/>
  <c r="L20" i="15"/>
  <c r="L22" i="15"/>
  <c r="L24" i="15"/>
  <c r="L26" i="15"/>
  <c r="L28" i="15"/>
  <c r="L24" i="14"/>
  <c r="L30" i="14"/>
  <c r="L18" i="14"/>
  <c r="L20" i="14"/>
  <c r="L22" i="14"/>
  <c r="L26" i="14"/>
  <c r="N18" i="14"/>
  <c r="N20" i="14"/>
  <c r="N26" i="14"/>
  <c r="N28" i="14"/>
  <c r="N30" i="14"/>
  <c r="L6" i="14"/>
  <c r="L15" i="14"/>
  <c r="L17" i="14"/>
  <c r="L19" i="14"/>
  <c r="L21" i="14"/>
  <c r="L23" i="14"/>
  <c r="L25" i="14"/>
  <c r="L27" i="14"/>
  <c r="L29" i="14"/>
  <c r="L31" i="14"/>
  <c r="L28" i="14"/>
  <c r="N16" i="14"/>
  <c r="N22" i="14"/>
  <c r="N24" i="14"/>
  <c r="N15" i="14"/>
  <c r="N17" i="14"/>
  <c r="N19" i="14"/>
  <c r="N21" i="14"/>
  <c r="N23" i="14"/>
  <c r="N25" i="14"/>
  <c r="N27" i="14"/>
  <c r="N29" i="14"/>
  <c r="J31" i="13"/>
  <c r="K31" i="13" s="1"/>
  <c r="F31" i="13"/>
  <c r="E31" i="13"/>
  <c r="D31" i="13"/>
  <c r="J30" i="13"/>
  <c r="K30" i="13" s="1"/>
  <c r="F30" i="13"/>
  <c r="E30" i="13"/>
  <c r="D30" i="13"/>
  <c r="J29" i="13"/>
  <c r="K29" i="13" s="1"/>
  <c r="F29" i="13"/>
  <c r="E29" i="13"/>
  <c r="D29" i="13"/>
  <c r="J28" i="13"/>
  <c r="K28" i="13" s="1"/>
  <c r="F28" i="13"/>
  <c r="E28" i="13"/>
  <c r="D28" i="13"/>
  <c r="J27" i="13"/>
  <c r="K27" i="13" s="1"/>
  <c r="F27" i="13"/>
  <c r="E27" i="13"/>
  <c r="D27" i="13"/>
  <c r="J26" i="13"/>
  <c r="K26" i="13" s="1"/>
  <c r="F26" i="13"/>
  <c r="E26" i="13"/>
  <c r="D26" i="13"/>
  <c r="J25" i="13"/>
  <c r="K25" i="13" s="1"/>
  <c r="F25" i="13"/>
  <c r="E25" i="13"/>
  <c r="D25" i="13"/>
  <c r="J24" i="13"/>
  <c r="K24" i="13" s="1"/>
  <c r="F24" i="13"/>
  <c r="E24" i="13"/>
  <c r="D24" i="13"/>
  <c r="J23" i="13"/>
  <c r="K23" i="13" s="1"/>
  <c r="F23" i="13"/>
  <c r="E23" i="13"/>
  <c r="D23" i="13"/>
  <c r="J22" i="13"/>
  <c r="K22" i="13" s="1"/>
  <c r="F22" i="13"/>
  <c r="E22" i="13"/>
  <c r="D22" i="13"/>
  <c r="J21" i="13"/>
  <c r="K21" i="13" s="1"/>
  <c r="F21" i="13"/>
  <c r="E21" i="13"/>
  <c r="D21" i="13"/>
  <c r="J20" i="13"/>
  <c r="K20" i="13" s="1"/>
  <c r="F20" i="13"/>
  <c r="E20" i="13"/>
  <c r="D20" i="13"/>
  <c r="J19" i="13"/>
  <c r="K19" i="13" s="1"/>
  <c r="F19" i="13"/>
  <c r="E19" i="13"/>
  <c r="D19" i="13"/>
  <c r="J18" i="13"/>
  <c r="K18" i="13" s="1"/>
  <c r="F18" i="13"/>
  <c r="E18" i="13"/>
  <c r="D18" i="13"/>
  <c r="J17" i="13"/>
  <c r="K17" i="13" s="1"/>
  <c r="F17" i="13"/>
  <c r="E17" i="13"/>
  <c r="D17" i="13"/>
  <c r="J16" i="13"/>
  <c r="K16" i="13" s="1"/>
  <c r="F16" i="13"/>
  <c r="E16" i="13"/>
  <c r="D16" i="13"/>
  <c r="J15" i="13"/>
  <c r="K15" i="13" s="1"/>
  <c r="F15" i="13"/>
  <c r="E15" i="13"/>
  <c r="D15" i="13"/>
  <c r="N9" i="13"/>
  <c r="O8" i="13"/>
  <c r="O10" i="13" s="1"/>
  <c r="N8" i="13"/>
  <c r="M8" i="13"/>
  <c r="M10" i="13" s="1"/>
  <c r="L8" i="13"/>
  <c r="N30" i="13" s="1"/>
  <c r="N6" i="13"/>
  <c r="M6" i="13"/>
  <c r="L6" i="13"/>
  <c r="N5" i="13"/>
  <c r="O4" i="13"/>
  <c r="O6" i="13" s="1"/>
  <c r="N4" i="13"/>
  <c r="M4" i="13"/>
  <c r="L4" i="13"/>
  <c r="L30" i="13" s="1"/>
  <c r="G4" i="13"/>
  <c r="D6" i="13" s="1"/>
  <c r="F4" i="13"/>
  <c r="E6" i="13" s="1"/>
  <c r="E4" i="13"/>
  <c r="G6" i="13" s="1"/>
  <c r="D4" i="13"/>
  <c r="F6" i="13" s="1"/>
  <c r="J31" i="12"/>
  <c r="K31" i="12" s="1"/>
  <c r="F31" i="12"/>
  <c r="E31" i="12"/>
  <c r="D31" i="12"/>
  <c r="J30" i="12"/>
  <c r="K30" i="12" s="1"/>
  <c r="F30" i="12"/>
  <c r="E30" i="12"/>
  <c r="D30" i="12"/>
  <c r="J29" i="12"/>
  <c r="K29" i="12" s="1"/>
  <c r="F29" i="12"/>
  <c r="E29" i="12"/>
  <c r="D29" i="12"/>
  <c r="J28" i="12"/>
  <c r="K28" i="12" s="1"/>
  <c r="F28" i="12"/>
  <c r="E28" i="12"/>
  <c r="D28" i="12"/>
  <c r="J27" i="12"/>
  <c r="K27" i="12" s="1"/>
  <c r="F27" i="12"/>
  <c r="E27" i="12"/>
  <c r="D27" i="12"/>
  <c r="J26" i="12"/>
  <c r="K26" i="12" s="1"/>
  <c r="F26" i="12"/>
  <c r="E26" i="12"/>
  <c r="D26" i="12"/>
  <c r="J25" i="12"/>
  <c r="K25" i="12" s="1"/>
  <c r="F25" i="12"/>
  <c r="E25" i="12"/>
  <c r="D25" i="12"/>
  <c r="J24" i="12"/>
  <c r="K24" i="12" s="1"/>
  <c r="F24" i="12"/>
  <c r="E24" i="12"/>
  <c r="D24" i="12"/>
  <c r="J23" i="12"/>
  <c r="K23" i="12" s="1"/>
  <c r="F23" i="12"/>
  <c r="E23" i="12"/>
  <c r="D23" i="12"/>
  <c r="J22" i="12"/>
  <c r="K22" i="12" s="1"/>
  <c r="F22" i="12"/>
  <c r="E22" i="12"/>
  <c r="D22" i="12"/>
  <c r="J21" i="12"/>
  <c r="K21" i="12" s="1"/>
  <c r="F21" i="12"/>
  <c r="E21" i="12"/>
  <c r="D21" i="12"/>
  <c r="J20" i="12"/>
  <c r="K20" i="12" s="1"/>
  <c r="F20" i="12"/>
  <c r="E20" i="12"/>
  <c r="D20" i="12"/>
  <c r="J19" i="12"/>
  <c r="K19" i="12" s="1"/>
  <c r="F19" i="12"/>
  <c r="E19" i="12"/>
  <c r="D19" i="12"/>
  <c r="J18" i="12"/>
  <c r="K18" i="12" s="1"/>
  <c r="F18" i="12"/>
  <c r="E18" i="12"/>
  <c r="D18" i="12"/>
  <c r="J17" i="12"/>
  <c r="K17" i="12" s="1"/>
  <c r="F17" i="12"/>
  <c r="E17" i="12"/>
  <c r="D17" i="12"/>
  <c r="J16" i="12"/>
  <c r="K16" i="12" s="1"/>
  <c r="F16" i="12"/>
  <c r="E16" i="12"/>
  <c r="D16" i="12"/>
  <c r="J15" i="12"/>
  <c r="K15" i="12" s="1"/>
  <c r="F15" i="12"/>
  <c r="E15" i="12"/>
  <c r="D15" i="12"/>
  <c r="L10" i="12"/>
  <c r="N9" i="12"/>
  <c r="O8" i="12"/>
  <c r="O10" i="12" s="1"/>
  <c r="N8" i="12"/>
  <c r="M8" i="12"/>
  <c r="M10" i="12" s="1"/>
  <c r="L8" i="12"/>
  <c r="N6" i="12"/>
  <c r="M6" i="12"/>
  <c r="L6" i="12"/>
  <c r="N5" i="12"/>
  <c r="O4" i="12"/>
  <c r="L31" i="12" s="1"/>
  <c r="N4" i="12"/>
  <c r="M4" i="12"/>
  <c r="L4" i="12"/>
  <c r="L30" i="12" s="1"/>
  <c r="G4" i="12"/>
  <c r="D6" i="12" s="1"/>
  <c r="F4" i="12"/>
  <c r="E6" i="12" s="1"/>
  <c r="E4" i="12"/>
  <c r="G6" i="12" s="1"/>
  <c r="D4" i="12"/>
  <c r="F6" i="12" s="1"/>
  <c r="O30" i="16" l="1"/>
  <c r="O24" i="16"/>
  <c r="O18" i="16"/>
  <c r="O27" i="16"/>
  <c r="O26" i="16"/>
  <c r="O29" i="16"/>
  <c r="O23" i="16"/>
  <c r="O17" i="16"/>
  <c r="O21" i="16"/>
  <c r="O31" i="16"/>
  <c r="O28" i="16"/>
  <c r="O22" i="16"/>
  <c r="O16" i="16"/>
  <c r="O15" i="16"/>
  <c r="O20" i="16"/>
  <c r="O25" i="16"/>
  <c r="O19" i="16"/>
  <c r="N23" i="13"/>
  <c r="L10" i="13"/>
  <c r="N30" i="12"/>
  <c r="N17" i="12"/>
  <c r="M31" i="16"/>
  <c r="M29" i="16"/>
  <c r="M27" i="16"/>
  <c r="M25" i="16"/>
  <c r="M23" i="16"/>
  <c r="M21" i="16"/>
  <c r="M19" i="16"/>
  <c r="M17" i="16"/>
  <c r="M15" i="16"/>
  <c r="M16" i="16"/>
  <c r="M22" i="16"/>
  <c r="M20" i="16"/>
  <c r="M30" i="16"/>
  <c r="M28" i="16"/>
  <c r="M26" i="16"/>
  <c r="M24" i="16"/>
  <c r="M18" i="16"/>
  <c r="M31" i="14"/>
  <c r="M29" i="14"/>
  <c r="M27" i="14"/>
  <c r="M25" i="14"/>
  <c r="M23" i="14"/>
  <c r="M21" i="14"/>
  <c r="M19" i="14"/>
  <c r="M17" i="14"/>
  <c r="M15" i="14"/>
  <c r="M20" i="14"/>
  <c r="M18" i="14"/>
  <c r="M16" i="14"/>
  <c r="M22" i="14"/>
  <c r="M30" i="14"/>
  <c r="M28" i="14"/>
  <c r="M26" i="14"/>
  <c r="M24" i="14"/>
  <c r="N15" i="13"/>
  <c r="N19" i="13"/>
  <c r="N27" i="13"/>
  <c r="L17" i="13"/>
  <c r="L21" i="13"/>
  <c r="L29" i="13"/>
  <c r="N21" i="13"/>
  <c r="N25" i="13"/>
  <c r="N29" i="13"/>
  <c r="N31" i="13"/>
  <c r="L16" i="13"/>
  <c r="M16" i="13"/>
  <c r="M18" i="13"/>
  <c r="M20" i="13"/>
  <c r="M22" i="13"/>
  <c r="M24" i="13"/>
  <c r="M26" i="13"/>
  <c r="M28" i="13"/>
  <c r="M30" i="13"/>
  <c r="N10" i="13"/>
  <c r="N16" i="13"/>
  <c r="N18" i="13"/>
  <c r="N20" i="13"/>
  <c r="N22" i="13"/>
  <c r="N24" i="13"/>
  <c r="N26" i="13"/>
  <c r="N28" i="13"/>
  <c r="L15" i="13"/>
  <c r="L19" i="13"/>
  <c r="L23" i="13"/>
  <c r="L25" i="13"/>
  <c r="L27" i="13"/>
  <c r="L31" i="13"/>
  <c r="M15" i="13"/>
  <c r="M17" i="13"/>
  <c r="M19" i="13"/>
  <c r="M21" i="13"/>
  <c r="M23" i="13"/>
  <c r="M25" i="13"/>
  <c r="M27" i="13"/>
  <c r="M29" i="13"/>
  <c r="M31" i="13"/>
  <c r="N17" i="13"/>
  <c r="L18" i="13"/>
  <c r="L20" i="13"/>
  <c r="L22" i="13"/>
  <c r="L24" i="13"/>
  <c r="L26" i="13"/>
  <c r="L28" i="13"/>
  <c r="L15" i="12"/>
  <c r="L23" i="12"/>
  <c r="L27" i="12"/>
  <c r="M19" i="12"/>
  <c r="M21" i="12"/>
  <c r="M25" i="12"/>
  <c r="M31" i="12"/>
  <c r="N15" i="12"/>
  <c r="N19" i="12"/>
  <c r="N21" i="12"/>
  <c r="N23" i="12"/>
  <c r="N25" i="12"/>
  <c r="N27" i="12"/>
  <c r="N29" i="12"/>
  <c r="N31" i="12"/>
  <c r="O6" i="12"/>
  <c r="L16" i="12"/>
  <c r="L18" i="12"/>
  <c r="L20" i="12"/>
  <c r="L22" i="12"/>
  <c r="L24" i="12"/>
  <c r="L26" i="12"/>
  <c r="L28" i="12"/>
  <c r="M16" i="12"/>
  <c r="M18" i="12"/>
  <c r="M20" i="12"/>
  <c r="M22" i="12"/>
  <c r="M24" i="12"/>
  <c r="M26" i="12"/>
  <c r="M28" i="12"/>
  <c r="M30" i="12"/>
  <c r="N10" i="12"/>
  <c r="O25" i="12" s="1"/>
  <c r="N16" i="12"/>
  <c r="N18" i="12"/>
  <c r="N20" i="12"/>
  <c r="N22" i="12"/>
  <c r="N24" i="12"/>
  <c r="N26" i="12"/>
  <c r="N28" i="12"/>
  <c r="L17" i="12"/>
  <c r="L19" i="12"/>
  <c r="L21" i="12"/>
  <c r="L25" i="12"/>
  <c r="L29" i="12"/>
  <c r="M15" i="12"/>
  <c r="M17" i="12"/>
  <c r="J31" i="11"/>
  <c r="K31" i="11" s="1"/>
  <c r="F31" i="11"/>
  <c r="E31" i="11"/>
  <c r="D31" i="11"/>
  <c r="J30" i="11"/>
  <c r="K30" i="11" s="1"/>
  <c r="F30" i="11"/>
  <c r="E30" i="11"/>
  <c r="D30" i="11"/>
  <c r="J29" i="11"/>
  <c r="K29" i="11" s="1"/>
  <c r="F29" i="11"/>
  <c r="E29" i="11"/>
  <c r="D29" i="11"/>
  <c r="J28" i="11"/>
  <c r="K28" i="11" s="1"/>
  <c r="F28" i="11"/>
  <c r="E28" i="11"/>
  <c r="D28" i="11"/>
  <c r="J27" i="11"/>
  <c r="K27" i="11" s="1"/>
  <c r="F27" i="11"/>
  <c r="E27" i="11"/>
  <c r="D27" i="11"/>
  <c r="J26" i="11"/>
  <c r="K26" i="11" s="1"/>
  <c r="F26" i="11"/>
  <c r="E26" i="11"/>
  <c r="D26" i="11"/>
  <c r="J25" i="11"/>
  <c r="K25" i="11" s="1"/>
  <c r="F25" i="11"/>
  <c r="E25" i="11"/>
  <c r="D25" i="11"/>
  <c r="J24" i="11"/>
  <c r="K24" i="11" s="1"/>
  <c r="F24" i="11"/>
  <c r="E24" i="11"/>
  <c r="D24" i="11"/>
  <c r="J23" i="11"/>
  <c r="K23" i="11" s="1"/>
  <c r="F23" i="11"/>
  <c r="E23" i="11"/>
  <c r="D23" i="11"/>
  <c r="J22" i="11"/>
  <c r="K22" i="11" s="1"/>
  <c r="F22" i="11"/>
  <c r="E22" i="11"/>
  <c r="D22" i="11"/>
  <c r="J21" i="11"/>
  <c r="K21" i="11" s="1"/>
  <c r="F21" i="11"/>
  <c r="E21" i="11"/>
  <c r="D21" i="11"/>
  <c r="J20" i="11"/>
  <c r="K20" i="11" s="1"/>
  <c r="F20" i="11"/>
  <c r="E20" i="11"/>
  <c r="D20" i="11"/>
  <c r="J19" i="11"/>
  <c r="K19" i="11" s="1"/>
  <c r="F19" i="11"/>
  <c r="E19" i="11"/>
  <c r="D19" i="11"/>
  <c r="J18" i="11"/>
  <c r="K18" i="11" s="1"/>
  <c r="F18" i="11"/>
  <c r="E18" i="11"/>
  <c r="D18" i="11"/>
  <c r="J17" i="11"/>
  <c r="K17" i="11" s="1"/>
  <c r="F17" i="11"/>
  <c r="E17" i="11"/>
  <c r="D17" i="11"/>
  <c r="J16" i="11"/>
  <c r="K16" i="11" s="1"/>
  <c r="F16" i="11"/>
  <c r="E16" i="11"/>
  <c r="D16" i="11"/>
  <c r="J15" i="11"/>
  <c r="K15" i="11" s="1"/>
  <c r="F15" i="11"/>
  <c r="E15" i="11"/>
  <c r="D15" i="11"/>
  <c r="M10" i="11"/>
  <c r="L10" i="11"/>
  <c r="N9" i="11"/>
  <c r="O8" i="11"/>
  <c r="O10" i="11" s="1"/>
  <c r="N8" i="11"/>
  <c r="N10" i="11" s="1"/>
  <c r="M8" i="11"/>
  <c r="L8" i="11"/>
  <c r="N30" i="11" s="1"/>
  <c r="N5" i="11"/>
  <c r="O4" i="11"/>
  <c r="N4" i="11"/>
  <c r="N6" i="11" s="1"/>
  <c r="M4" i="11"/>
  <c r="M6" i="11" s="1"/>
  <c r="L4" i="11"/>
  <c r="G4" i="11"/>
  <c r="D6" i="11" s="1"/>
  <c r="F4" i="11"/>
  <c r="E6" i="11" s="1"/>
  <c r="E4" i="11"/>
  <c r="G6" i="11" s="1"/>
  <c r="D4" i="11"/>
  <c r="F6" i="11" s="1"/>
  <c r="J31" i="10"/>
  <c r="K31" i="10" s="1"/>
  <c r="F31" i="10"/>
  <c r="E31" i="10"/>
  <c r="D31" i="10"/>
  <c r="J30" i="10"/>
  <c r="K30" i="10" s="1"/>
  <c r="F30" i="10"/>
  <c r="E30" i="10"/>
  <c r="D30" i="10"/>
  <c r="J29" i="10"/>
  <c r="K29" i="10" s="1"/>
  <c r="F29" i="10"/>
  <c r="E29" i="10"/>
  <c r="D29" i="10"/>
  <c r="J28" i="10"/>
  <c r="K28" i="10" s="1"/>
  <c r="F28" i="10"/>
  <c r="E28" i="10"/>
  <c r="D28" i="10"/>
  <c r="J27" i="10"/>
  <c r="K27" i="10" s="1"/>
  <c r="F27" i="10"/>
  <c r="E27" i="10"/>
  <c r="D27" i="10"/>
  <c r="J26" i="10"/>
  <c r="K26" i="10" s="1"/>
  <c r="F26" i="10"/>
  <c r="E26" i="10"/>
  <c r="D26" i="10"/>
  <c r="J25" i="10"/>
  <c r="K25" i="10" s="1"/>
  <c r="F25" i="10"/>
  <c r="E25" i="10"/>
  <c r="D25" i="10"/>
  <c r="J24" i="10"/>
  <c r="K24" i="10" s="1"/>
  <c r="F24" i="10"/>
  <c r="E24" i="10"/>
  <c r="D24" i="10"/>
  <c r="J23" i="10"/>
  <c r="K23" i="10" s="1"/>
  <c r="F23" i="10"/>
  <c r="E23" i="10"/>
  <c r="D23" i="10"/>
  <c r="J22" i="10"/>
  <c r="K22" i="10" s="1"/>
  <c r="F22" i="10"/>
  <c r="E22" i="10"/>
  <c r="D22" i="10"/>
  <c r="J21" i="10"/>
  <c r="K21" i="10" s="1"/>
  <c r="F21" i="10"/>
  <c r="E21" i="10"/>
  <c r="D21" i="10"/>
  <c r="J20" i="10"/>
  <c r="K20" i="10" s="1"/>
  <c r="F20" i="10"/>
  <c r="E20" i="10"/>
  <c r="D20" i="10"/>
  <c r="J19" i="10"/>
  <c r="K19" i="10" s="1"/>
  <c r="F19" i="10"/>
  <c r="E19" i="10"/>
  <c r="D19" i="10"/>
  <c r="J18" i="10"/>
  <c r="K18" i="10" s="1"/>
  <c r="F18" i="10"/>
  <c r="E18" i="10"/>
  <c r="D18" i="10"/>
  <c r="J17" i="10"/>
  <c r="K17" i="10" s="1"/>
  <c r="F17" i="10"/>
  <c r="E17" i="10"/>
  <c r="D17" i="10"/>
  <c r="J16" i="10"/>
  <c r="K16" i="10" s="1"/>
  <c r="F16" i="10"/>
  <c r="E16" i="10"/>
  <c r="D16" i="10"/>
  <c r="J15" i="10"/>
  <c r="K15" i="10" s="1"/>
  <c r="F15" i="10"/>
  <c r="E15" i="10"/>
  <c r="D15" i="10"/>
  <c r="N9" i="10"/>
  <c r="O8" i="10"/>
  <c r="O10" i="10" s="1"/>
  <c r="N8" i="10"/>
  <c r="N10" i="10" s="1"/>
  <c r="M8" i="10"/>
  <c r="M10" i="10" s="1"/>
  <c r="L8" i="10"/>
  <c r="L10" i="10" s="1"/>
  <c r="O6" i="10"/>
  <c r="F6" i="10"/>
  <c r="N5" i="10"/>
  <c r="O4" i="10"/>
  <c r="N4" i="10"/>
  <c r="N6" i="10" s="1"/>
  <c r="M4" i="10"/>
  <c r="M6" i="10" s="1"/>
  <c r="L4" i="10"/>
  <c r="L30" i="10" s="1"/>
  <c r="G4" i="10"/>
  <c r="D6" i="10" s="1"/>
  <c r="F4" i="10"/>
  <c r="E6" i="10" s="1"/>
  <c r="E4" i="10"/>
  <c r="G6" i="10" s="1"/>
  <c r="D4" i="10"/>
  <c r="J31" i="9"/>
  <c r="K31" i="9" s="1"/>
  <c r="F31" i="9"/>
  <c r="E31" i="9"/>
  <c r="D31" i="9"/>
  <c r="J30" i="9"/>
  <c r="K30" i="9" s="1"/>
  <c r="F30" i="9"/>
  <c r="E30" i="9"/>
  <c r="D30" i="9"/>
  <c r="J29" i="9"/>
  <c r="K29" i="9" s="1"/>
  <c r="F29" i="9"/>
  <c r="E29" i="9"/>
  <c r="D29" i="9"/>
  <c r="J28" i="9"/>
  <c r="K28" i="9" s="1"/>
  <c r="F28" i="9"/>
  <c r="E28" i="9"/>
  <c r="D28" i="9"/>
  <c r="J27" i="9"/>
  <c r="K27" i="9" s="1"/>
  <c r="F27" i="9"/>
  <c r="E27" i="9"/>
  <c r="D27" i="9"/>
  <c r="J26" i="9"/>
  <c r="K26" i="9" s="1"/>
  <c r="F26" i="9"/>
  <c r="E26" i="9"/>
  <c r="D26" i="9"/>
  <c r="J25" i="9"/>
  <c r="K25" i="9" s="1"/>
  <c r="F25" i="9"/>
  <c r="E25" i="9"/>
  <c r="D25" i="9"/>
  <c r="J24" i="9"/>
  <c r="K24" i="9" s="1"/>
  <c r="F24" i="9"/>
  <c r="E24" i="9"/>
  <c r="D24" i="9"/>
  <c r="J23" i="9"/>
  <c r="K23" i="9" s="1"/>
  <c r="F23" i="9"/>
  <c r="E23" i="9"/>
  <c r="D23" i="9"/>
  <c r="J22" i="9"/>
  <c r="K22" i="9" s="1"/>
  <c r="F22" i="9"/>
  <c r="E22" i="9"/>
  <c r="D22" i="9"/>
  <c r="J21" i="9"/>
  <c r="K21" i="9" s="1"/>
  <c r="F21" i="9"/>
  <c r="E21" i="9"/>
  <c r="D21" i="9"/>
  <c r="J20" i="9"/>
  <c r="K20" i="9" s="1"/>
  <c r="F20" i="9"/>
  <c r="E20" i="9"/>
  <c r="D20" i="9"/>
  <c r="J19" i="9"/>
  <c r="K19" i="9" s="1"/>
  <c r="F19" i="9"/>
  <c r="E19" i="9"/>
  <c r="D19" i="9"/>
  <c r="J18" i="9"/>
  <c r="K18" i="9" s="1"/>
  <c r="F18" i="9"/>
  <c r="E18" i="9"/>
  <c r="D18" i="9"/>
  <c r="J17" i="9"/>
  <c r="K17" i="9" s="1"/>
  <c r="F17" i="9"/>
  <c r="E17" i="9"/>
  <c r="D17" i="9"/>
  <c r="J16" i="9"/>
  <c r="K16" i="9" s="1"/>
  <c r="F16" i="9"/>
  <c r="E16" i="9"/>
  <c r="D16" i="9"/>
  <c r="J15" i="9"/>
  <c r="K15" i="9" s="1"/>
  <c r="F15" i="9"/>
  <c r="E15" i="9"/>
  <c r="D15" i="9"/>
  <c r="N9" i="9"/>
  <c r="O8" i="9"/>
  <c r="O10" i="9" s="1"/>
  <c r="N8" i="9"/>
  <c r="N10" i="9" s="1"/>
  <c r="M8" i="9"/>
  <c r="M10" i="9" s="1"/>
  <c r="L8" i="9"/>
  <c r="L10" i="9" s="1"/>
  <c r="N5" i="9"/>
  <c r="O4" i="9"/>
  <c r="O6" i="9" s="1"/>
  <c r="N4" i="9"/>
  <c r="N6" i="9" s="1"/>
  <c r="M4" i="9"/>
  <c r="M6" i="9" s="1"/>
  <c r="L4" i="9"/>
  <c r="G4" i="9"/>
  <c r="D6" i="9" s="1"/>
  <c r="F4" i="9"/>
  <c r="E6" i="9" s="1"/>
  <c r="E4" i="9"/>
  <c r="G6" i="9" s="1"/>
  <c r="D4" i="9"/>
  <c r="F6" i="9" s="1"/>
  <c r="O27" i="9" l="1"/>
  <c r="O21" i="9"/>
  <c r="O15" i="9"/>
  <c r="O25" i="9"/>
  <c r="O24" i="9"/>
  <c r="O29" i="9"/>
  <c r="O17" i="9"/>
  <c r="O22" i="9"/>
  <c r="O26" i="9"/>
  <c r="O20" i="9"/>
  <c r="O31" i="9"/>
  <c r="O19" i="9"/>
  <c r="O30" i="9"/>
  <c r="O18" i="9"/>
  <c r="O23" i="9"/>
  <c r="O28" i="9"/>
  <c r="O16" i="9"/>
  <c r="O27" i="13"/>
  <c r="O21" i="13"/>
  <c r="O15" i="13"/>
  <c r="O18" i="13"/>
  <c r="O23" i="13"/>
  <c r="O28" i="13"/>
  <c r="O26" i="13"/>
  <c r="O20" i="13"/>
  <c r="O24" i="13"/>
  <c r="O17" i="13"/>
  <c r="O22" i="13"/>
  <c r="O31" i="13"/>
  <c r="O25" i="13"/>
  <c r="O19" i="13"/>
  <c r="O30" i="13"/>
  <c r="O29" i="13"/>
  <c r="O16" i="13"/>
  <c r="O15" i="12"/>
  <c r="O17" i="12"/>
  <c r="O21" i="12"/>
  <c r="O31" i="12"/>
  <c r="O27" i="12"/>
  <c r="O16" i="12"/>
  <c r="O29" i="12"/>
  <c r="O20" i="12"/>
  <c r="O30" i="12"/>
  <c r="O22" i="12"/>
  <c r="O28" i="12"/>
  <c r="O23" i="12"/>
  <c r="O18" i="12"/>
  <c r="O19" i="12"/>
  <c r="O26" i="12"/>
  <c r="O24" i="12"/>
  <c r="O30" i="10"/>
  <c r="O18" i="10"/>
  <c r="O29" i="10"/>
  <c r="O23" i="10"/>
  <c r="O17" i="10"/>
  <c r="O28" i="10"/>
  <c r="O22" i="10"/>
  <c r="O16" i="10"/>
  <c r="O27" i="10"/>
  <c r="O21" i="10"/>
  <c r="O15" i="10"/>
  <c r="O26" i="10"/>
  <c r="O20" i="10"/>
  <c r="O31" i="10"/>
  <c r="O25" i="10"/>
  <c r="O19" i="10"/>
  <c r="O24" i="10"/>
  <c r="L6" i="11"/>
  <c r="M23" i="12"/>
  <c r="M27" i="12"/>
  <c r="M29" i="12"/>
  <c r="N15" i="11"/>
  <c r="N17" i="11"/>
  <c r="N19" i="11"/>
  <c r="N21" i="11"/>
  <c r="N23" i="11"/>
  <c r="N25" i="11"/>
  <c r="N27" i="11"/>
  <c r="N29" i="11"/>
  <c r="N31" i="11"/>
  <c r="O6" i="11"/>
  <c r="N16" i="11"/>
  <c r="N18" i="11"/>
  <c r="N20" i="11"/>
  <c r="N22" i="11"/>
  <c r="N24" i="11"/>
  <c r="N26" i="11"/>
  <c r="N28" i="11"/>
  <c r="L15" i="11"/>
  <c r="N16" i="10"/>
  <c r="N18" i="10"/>
  <c r="N20" i="10"/>
  <c r="N22" i="10"/>
  <c r="N24" i="10"/>
  <c r="N26" i="10"/>
  <c r="N28" i="10"/>
  <c r="N30" i="10"/>
  <c r="L6" i="10"/>
  <c r="L15" i="10"/>
  <c r="L17" i="10"/>
  <c r="L19" i="10"/>
  <c r="L21" i="10"/>
  <c r="L23" i="10"/>
  <c r="L25" i="10"/>
  <c r="L27" i="10"/>
  <c r="L29" i="10"/>
  <c r="L31" i="10"/>
  <c r="N15" i="10"/>
  <c r="N17" i="10"/>
  <c r="N19" i="10"/>
  <c r="N21" i="10"/>
  <c r="N23" i="10"/>
  <c r="N25" i="10"/>
  <c r="N27" i="10"/>
  <c r="N29" i="10"/>
  <c r="N31" i="10"/>
  <c r="L16" i="10"/>
  <c r="L18" i="10"/>
  <c r="L20" i="10"/>
  <c r="L22" i="10"/>
  <c r="L24" i="10"/>
  <c r="L26" i="10"/>
  <c r="L28" i="10"/>
  <c r="N31" i="9"/>
  <c r="L30" i="9"/>
  <c r="L16" i="9"/>
  <c r="L20" i="9"/>
  <c r="L24" i="9"/>
  <c r="L26" i="9"/>
  <c r="L28" i="9"/>
  <c r="N16" i="9"/>
  <c r="N18" i="9"/>
  <c r="N20" i="9"/>
  <c r="N22" i="9"/>
  <c r="N24" i="9"/>
  <c r="N26" i="9"/>
  <c r="N28" i="9"/>
  <c r="N30" i="9"/>
  <c r="L18" i="9"/>
  <c r="L6" i="9"/>
  <c r="L15" i="9"/>
  <c r="L17" i="9"/>
  <c r="L19" i="9"/>
  <c r="L21" i="9"/>
  <c r="L23" i="9"/>
  <c r="L25" i="9"/>
  <c r="L27" i="9"/>
  <c r="L29" i="9"/>
  <c r="L31" i="9"/>
  <c r="L22" i="9"/>
  <c r="N15" i="9"/>
  <c r="N17" i="9"/>
  <c r="N19" i="9"/>
  <c r="N21" i="9"/>
  <c r="N23" i="9"/>
  <c r="N25" i="9"/>
  <c r="N27" i="9"/>
  <c r="N29" i="9"/>
  <c r="J31" i="8"/>
  <c r="K31" i="8" s="1"/>
  <c r="F31" i="8"/>
  <c r="E31" i="8"/>
  <c r="D31" i="8"/>
  <c r="J30" i="8"/>
  <c r="K30" i="8" s="1"/>
  <c r="F30" i="8"/>
  <c r="E30" i="8"/>
  <c r="D30" i="8"/>
  <c r="J29" i="8"/>
  <c r="K29" i="8" s="1"/>
  <c r="F29" i="8"/>
  <c r="E29" i="8"/>
  <c r="D29" i="8"/>
  <c r="J28" i="8"/>
  <c r="K28" i="8" s="1"/>
  <c r="F28" i="8"/>
  <c r="E28" i="8"/>
  <c r="D28" i="8"/>
  <c r="J27" i="8"/>
  <c r="K27" i="8" s="1"/>
  <c r="F27" i="8"/>
  <c r="E27" i="8"/>
  <c r="D27" i="8"/>
  <c r="J26" i="8"/>
  <c r="K26" i="8" s="1"/>
  <c r="F26" i="8"/>
  <c r="E26" i="8"/>
  <c r="D26" i="8"/>
  <c r="J25" i="8"/>
  <c r="K25" i="8" s="1"/>
  <c r="F25" i="8"/>
  <c r="E25" i="8"/>
  <c r="D25" i="8"/>
  <c r="J24" i="8"/>
  <c r="K24" i="8" s="1"/>
  <c r="F24" i="8"/>
  <c r="E24" i="8"/>
  <c r="D24" i="8"/>
  <c r="J23" i="8"/>
  <c r="K23" i="8" s="1"/>
  <c r="F23" i="8"/>
  <c r="E23" i="8"/>
  <c r="D23" i="8"/>
  <c r="J22" i="8"/>
  <c r="K22" i="8" s="1"/>
  <c r="F22" i="8"/>
  <c r="E22" i="8"/>
  <c r="D22" i="8"/>
  <c r="J21" i="8"/>
  <c r="K21" i="8" s="1"/>
  <c r="F21" i="8"/>
  <c r="E21" i="8"/>
  <c r="D21" i="8"/>
  <c r="J20" i="8"/>
  <c r="K20" i="8" s="1"/>
  <c r="F20" i="8"/>
  <c r="E20" i="8"/>
  <c r="D20" i="8"/>
  <c r="J19" i="8"/>
  <c r="K19" i="8" s="1"/>
  <c r="F19" i="8"/>
  <c r="E19" i="8"/>
  <c r="D19" i="8"/>
  <c r="J18" i="8"/>
  <c r="K18" i="8" s="1"/>
  <c r="F18" i="8"/>
  <c r="E18" i="8"/>
  <c r="D18" i="8"/>
  <c r="J17" i="8"/>
  <c r="K17" i="8" s="1"/>
  <c r="F17" i="8"/>
  <c r="E17" i="8"/>
  <c r="D17" i="8"/>
  <c r="J16" i="8"/>
  <c r="K16" i="8" s="1"/>
  <c r="F16" i="8"/>
  <c r="E16" i="8"/>
  <c r="D16" i="8"/>
  <c r="J15" i="8"/>
  <c r="K15" i="8" s="1"/>
  <c r="F15" i="8"/>
  <c r="E15" i="8"/>
  <c r="D15" i="8"/>
  <c r="N9" i="8"/>
  <c r="O8" i="8"/>
  <c r="O10" i="8" s="1"/>
  <c r="N8" i="8"/>
  <c r="N10" i="8" s="1"/>
  <c r="M8" i="8"/>
  <c r="M10" i="8" s="1"/>
  <c r="L8" i="8"/>
  <c r="N5" i="8"/>
  <c r="O4" i="8"/>
  <c r="O6" i="8" s="1"/>
  <c r="N4" i="8"/>
  <c r="M4" i="8"/>
  <c r="M6" i="8" s="1"/>
  <c r="L4" i="8"/>
  <c r="G4" i="8"/>
  <c r="D6" i="8" s="1"/>
  <c r="F4" i="8"/>
  <c r="E6" i="8" s="1"/>
  <c r="E4" i="8"/>
  <c r="G6" i="8" s="1"/>
  <c r="D4" i="8"/>
  <c r="F6" i="8" s="1"/>
  <c r="N28" i="7"/>
  <c r="N22" i="7"/>
  <c r="N16" i="7"/>
  <c r="O8" i="7"/>
  <c r="N8" i="7"/>
  <c r="N10" i="7" s="1"/>
  <c r="M8" i="7"/>
  <c r="M10" i="7" s="1"/>
  <c r="L8" i="7"/>
  <c r="L10" i="7" s="1"/>
  <c r="O10" i="7"/>
  <c r="N9" i="7"/>
  <c r="M15" i="11" l="1"/>
  <c r="M29" i="10"/>
  <c r="M25" i="10"/>
  <c r="M21" i="10"/>
  <c r="M17" i="10"/>
  <c r="M31" i="10"/>
  <c r="M27" i="10"/>
  <c r="M23" i="10"/>
  <c r="M19" i="10"/>
  <c r="M15" i="10"/>
  <c r="M30" i="10"/>
  <c r="M22" i="10"/>
  <c r="M20" i="10"/>
  <c r="M28" i="10"/>
  <c r="M26" i="10"/>
  <c r="M24" i="10"/>
  <c r="M18" i="10"/>
  <c r="M16" i="10"/>
  <c r="M31" i="9"/>
  <c r="M29" i="9"/>
  <c r="M27" i="9"/>
  <c r="M25" i="9"/>
  <c r="M23" i="9"/>
  <c r="M21" i="9"/>
  <c r="M19" i="9"/>
  <c r="M17" i="9"/>
  <c r="M15" i="9"/>
  <c r="M30" i="9"/>
  <c r="M28" i="9"/>
  <c r="M26" i="9"/>
  <c r="M24" i="9"/>
  <c r="M22" i="9"/>
  <c r="M20" i="9"/>
  <c r="M18" i="9"/>
  <c r="M16" i="9"/>
  <c r="N23" i="7"/>
  <c r="N31" i="7"/>
  <c r="N29" i="7"/>
  <c r="N18" i="7"/>
  <c r="N24" i="7"/>
  <c r="N30" i="7"/>
  <c r="N19" i="7"/>
  <c r="N25" i="7"/>
  <c r="N20" i="7"/>
  <c r="N26" i="7"/>
  <c r="N17" i="7"/>
  <c r="N15" i="7"/>
  <c r="N21" i="7"/>
  <c r="N27" i="7"/>
  <c r="N31" i="8"/>
  <c r="L10" i="8"/>
  <c r="L31" i="8"/>
  <c r="L16" i="8"/>
  <c r="L20" i="8"/>
  <c r="L30" i="8"/>
  <c r="L26" i="8"/>
  <c r="L28" i="8"/>
  <c r="L6" i="8"/>
  <c r="N16" i="8"/>
  <c r="N18" i="8"/>
  <c r="N20" i="8"/>
  <c r="N22" i="8"/>
  <c r="N24" i="8"/>
  <c r="N26" i="8"/>
  <c r="N28" i="8"/>
  <c r="N30" i="8"/>
  <c r="L18" i="8"/>
  <c r="L22" i="8"/>
  <c r="N6" i="8"/>
  <c r="L15" i="8"/>
  <c r="L17" i="8"/>
  <c r="L19" i="8"/>
  <c r="L21" i="8"/>
  <c r="L23" i="8"/>
  <c r="L25" i="8"/>
  <c r="L27" i="8"/>
  <c r="L29" i="8"/>
  <c r="L24" i="8"/>
  <c r="N15" i="8"/>
  <c r="N17" i="8"/>
  <c r="N19" i="8"/>
  <c r="N21" i="8"/>
  <c r="N23" i="8"/>
  <c r="N25" i="8"/>
  <c r="N27" i="8"/>
  <c r="N29" i="8"/>
  <c r="M23" i="8" l="1"/>
  <c r="M19" i="8"/>
  <c r="M17" i="8"/>
  <c r="M31" i="8"/>
  <c r="M29" i="8"/>
  <c r="M27" i="8"/>
  <c r="M25" i="8"/>
  <c r="M21" i="8"/>
  <c r="M15" i="8"/>
  <c r="M18" i="8"/>
  <c r="M30" i="8"/>
  <c r="M28" i="8"/>
  <c r="M26" i="8"/>
  <c r="M24" i="8"/>
  <c r="M22" i="8"/>
  <c r="M20" i="8"/>
  <c r="M16" i="8"/>
  <c r="D31" i="7" l="1"/>
  <c r="E31" i="7"/>
  <c r="F31" i="7"/>
  <c r="J31" i="7"/>
  <c r="K31" i="7" s="1"/>
  <c r="D30" i="7"/>
  <c r="E30" i="7"/>
  <c r="F30" i="7"/>
  <c r="J30" i="7"/>
  <c r="K30" i="7" s="1"/>
  <c r="D29" i="7"/>
  <c r="E29" i="7"/>
  <c r="F29" i="7"/>
  <c r="J29" i="7"/>
  <c r="K29" i="7" s="1"/>
  <c r="D28" i="7"/>
  <c r="E28" i="7"/>
  <c r="F28" i="7"/>
  <c r="J28" i="7"/>
  <c r="K28" i="7" s="1"/>
  <c r="D27" i="7"/>
  <c r="E27" i="7"/>
  <c r="F27" i="7"/>
  <c r="J27" i="7"/>
  <c r="K27" i="7" s="1"/>
  <c r="D26" i="7"/>
  <c r="E26" i="7"/>
  <c r="F26" i="7"/>
  <c r="J26" i="7"/>
  <c r="K26" i="7" s="1"/>
  <c r="D25" i="7"/>
  <c r="E25" i="7"/>
  <c r="F25" i="7"/>
  <c r="J25" i="7"/>
  <c r="K25" i="7" s="1"/>
  <c r="D24" i="7"/>
  <c r="E24" i="7"/>
  <c r="F24" i="7"/>
  <c r="J24" i="7"/>
  <c r="K24" i="7" s="1"/>
  <c r="D23" i="7"/>
  <c r="E23" i="7"/>
  <c r="F23" i="7"/>
  <c r="J23" i="7"/>
  <c r="K23" i="7" s="1"/>
  <c r="N5" i="7"/>
  <c r="O4" i="7"/>
  <c r="O6" i="7" s="1"/>
  <c r="N4" i="7"/>
  <c r="N6" i="7" s="1"/>
  <c r="M4" i="7"/>
  <c r="M6" i="7" s="1"/>
  <c r="L4" i="7"/>
  <c r="J22" i="7"/>
  <c r="K22" i="7" s="1"/>
  <c r="F22" i="7"/>
  <c r="E22" i="7"/>
  <c r="D22" i="7"/>
  <c r="J21" i="7"/>
  <c r="K21" i="7" s="1"/>
  <c r="F21" i="7"/>
  <c r="E21" i="7"/>
  <c r="D21" i="7"/>
  <c r="J20" i="7"/>
  <c r="K20" i="7" s="1"/>
  <c r="F20" i="7"/>
  <c r="E20" i="7"/>
  <c r="D20" i="7"/>
  <c r="J19" i="7"/>
  <c r="K19" i="7" s="1"/>
  <c r="F19" i="7"/>
  <c r="E19" i="7"/>
  <c r="D19" i="7"/>
  <c r="J18" i="7"/>
  <c r="K18" i="7" s="1"/>
  <c r="F18" i="7"/>
  <c r="E18" i="7"/>
  <c r="D18" i="7"/>
  <c r="J17" i="7"/>
  <c r="K17" i="7" s="1"/>
  <c r="F17" i="7"/>
  <c r="E17" i="7"/>
  <c r="D17" i="7"/>
  <c r="J16" i="7"/>
  <c r="K16" i="7" s="1"/>
  <c r="F16" i="7"/>
  <c r="E16" i="7"/>
  <c r="D16" i="7"/>
  <c r="J15" i="7"/>
  <c r="K15" i="7" s="1"/>
  <c r="F15" i="7"/>
  <c r="E15" i="7"/>
  <c r="D15" i="7"/>
  <c r="G4" i="7"/>
  <c r="D6" i="7" s="1"/>
  <c r="F4" i="7"/>
  <c r="E6" i="7" s="1"/>
  <c r="E4" i="7"/>
  <c r="G6" i="7" s="1"/>
  <c r="D4" i="7"/>
  <c r="F6" i="7" s="1"/>
  <c r="L30" i="7" l="1"/>
  <c r="L24" i="7"/>
  <c r="L18" i="7"/>
  <c r="L29" i="7"/>
  <c r="L23" i="7"/>
  <c r="L17" i="7"/>
  <c r="L27" i="7"/>
  <c r="L15" i="7"/>
  <c r="L26" i="7"/>
  <c r="L31" i="7"/>
  <c r="L28" i="7"/>
  <c r="L22" i="7"/>
  <c r="L16" i="7"/>
  <c r="L21" i="7"/>
  <c r="L20" i="7"/>
  <c r="L25" i="7"/>
  <c r="L19" i="7"/>
  <c r="L6" i="7"/>
  <c r="M31" i="7" l="1"/>
  <c r="M25" i="7"/>
  <c r="M19" i="7"/>
  <c r="M16" i="7"/>
  <c r="M30" i="7"/>
  <c r="M24" i="7"/>
  <c r="M18" i="7"/>
  <c r="M22" i="7"/>
  <c r="M26" i="7"/>
  <c r="M29" i="7"/>
  <c r="M23" i="7"/>
  <c r="M17" i="7"/>
  <c r="M28" i="7"/>
  <c r="M21" i="7"/>
  <c r="M20" i="7"/>
  <c r="M27" i="7"/>
  <c r="M15" i="7"/>
</calcChain>
</file>

<file path=xl/sharedStrings.xml><?xml version="1.0" encoding="utf-8"?>
<sst xmlns="http://schemas.openxmlformats.org/spreadsheetml/2006/main" count="970" uniqueCount="96">
  <si>
    <t>T</t>
  </si>
  <si>
    <t>DH</t>
  </si>
  <si>
    <t>DG</t>
  </si>
  <si>
    <t>S</t>
  </si>
  <si>
    <t>wt., g</t>
  </si>
  <si>
    <t>V</t>
  </si>
  <si>
    <t>T limit, K</t>
  </si>
  <si>
    <t>a</t>
  </si>
  <si>
    <t>b</t>
  </si>
  <si>
    <t>c</t>
  </si>
  <si>
    <t>d</t>
  </si>
  <si>
    <t>e</t>
  </si>
  <si>
    <t>T^-2</t>
  </si>
  <si>
    <t>T^-0.5</t>
  </si>
  <si>
    <t>T^2</t>
  </si>
  <si>
    <t>Cp - J</t>
  </si>
  <si>
    <t>Cp - cal</t>
  </si>
  <si>
    <t>HCl,gas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</si>
  <si>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</si>
  <si>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</si>
  <si>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</si>
  <si>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</si>
  <si>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</si>
  <si>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</si>
  <si>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</si>
  <si>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</si>
  <si>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</si>
  <si>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</si>
  <si>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</si>
  <si>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</si>
  <si>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</si>
  <si>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</si>
  <si>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</si>
  <si>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</si>
  <si>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</si>
  <si>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</si>
  <si>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</si>
  <si>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</si>
  <si>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</si>
  <si>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</si>
  <si>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</si>
  <si>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</si>
  <si>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 Variable 2</t>
  </si>
  <si>
    <t>X Variable 3</t>
  </si>
  <si>
    <t>HF,gas</t>
  </si>
  <si>
    <t>slop scaling factor</t>
  </si>
  <si>
    <t>slop values</t>
  </si>
  <si>
    <t>J</t>
  </si>
  <si>
    <t>cal</t>
  </si>
  <si>
    <t>Page 23</t>
  </si>
  <si>
    <t>Page 53</t>
  </si>
  <si>
    <t>page 24</t>
  </si>
  <si>
    <t>page 54</t>
  </si>
  <si>
    <t>page 251</t>
  </si>
  <si>
    <t>5 term eqn</t>
  </si>
  <si>
    <t>4 term eqn</t>
  </si>
  <si>
    <t>Regressed to 900K only</t>
  </si>
  <si>
    <t>SUMMARY OUTPUT, Cp to 900K from 5-term equation</t>
  </si>
  <si>
    <t>T, K</t>
  </si>
  <si>
    <t>regressed to 900K</t>
  </si>
  <si>
    <t>regressed to 1800K</t>
  </si>
  <si>
    <t>SO3,gas</t>
  </si>
  <si>
    <t>NO2,gas</t>
  </si>
  <si>
    <t>page 18</t>
  </si>
  <si>
    <t>page 49</t>
  </si>
  <si>
    <t>page 259</t>
  </si>
  <si>
    <t>Regressed to 1800K</t>
  </si>
  <si>
    <t>Raw data</t>
  </si>
  <si>
    <t>page 212</t>
  </si>
  <si>
    <t>No citation in components list, possibly B674</t>
  </si>
  <si>
    <t>No citation in components list</t>
  </si>
  <si>
    <t>Original citation B672</t>
  </si>
  <si>
    <t>page 17</t>
  </si>
  <si>
    <t>page 205</t>
  </si>
  <si>
    <t>Original citation</t>
  </si>
  <si>
    <t>page ???</t>
  </si>
  <si>
    <t>page 211</t>
  </si>
  <si>
    <t>Original citation B672, already in H&amp;P</t>
  </si>
  <si>
    <t>page 9</t>
  </si>
  <si>
    <t>page 43</t>
  </si>
  <si>
    <t>page 105</t>
  </si>
  <si>
    <t>O2,gas</t>
  </si>
  <si>
    <t>S2,gas</t>
  </si>
  <si>
    <t>SO2,gas</t>
  </si>
  <si>
    <t>page 8</t>
  </si>
  <si>
    <t>page 42</t>
  </si>
  <si>
    <t>page 100</t>
  </si>
  <si>
    <t>page 7</t>
  </si>
  <si>
    <t>H2,gas</t>
  </si>
  <si>
    <t>SUMMARY OUTPUT, Cp to 1800K from raw data</t>
  </si>
  <si>
    <t>?????,gas</t>
  </si>
  <si>
    <t>page 89</t>
  </si>
  <si>
    <t>H2O,gas</t>
  </si>
  <si>
    <t>page 48</t>
  </si>
  <si>
    <t>SUMMARY OUTPUT</t>
  </si>
  <si>
    <t>page 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</si>
</sst>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00E+00"/>
    <numFmt numFmtId="167" formatCode="0.0000"/>
    <numFmt numFmtId="168" formatCode="0.000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3" borderId="0" xfId="0" applyNumberFormat="1" applyFill="1"/>
    <xf numFmtId="164" fontId="0" fillId="3" borderId="0" xfId="0" applyNumberFormat="1" applyFill="1"/>
    <xf numFmtId="166" fontId="0" fillId="2" borderId="0" xfId="0" applyNumberFormat="1" applyFill="1"/>
    <xf numFmtId="167" fontId="0" fillId="0" borderId="0" xfId="0" applyNumberFormat="1"/>
    <xf numFmtId="168" fontId="0" fillId="3" borderId="0" xfId="0" applyNumberFormat="1" applyFill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168" fontId="0" fillId="4" borderId="0" xfId="0" applyNumberFormat="1" applyFill="1"/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0" fillId="6" borderId="0" xfId="0" applyFill="1"/>
    <xf numFmtId="0" fontId="0" fillId="6" borderId="1" xfId="0" applyFill="1" applyBorder="1"/>
    <xf numFmtId="0" fontId="4" fillId="6" borderId="0" xfId="0" applyFont="1" applyFill="1"/>
    <xf numFmtId="0" fontId="4" fillId="4" borderId="0" xfId="0" applyFont="1" applyFill="1"/>
    <xf numFmtId="0" fontId="5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Continuous"/>
    </xf>
    <xf numFmtId="0" fontId="0" fillId="8" borderId="0" xfId="0" applyFill="1" applyBorder="1" applyAlignment="1"/>
    <xf numFmtId="0" fontId="0" fillId="8" borderId="1" xfId="0" applyFill="1" applyBorder="1" applyAlignment="1"/>
    <xf numFmtId="0" fontId="0" fillId="8" borderId="0" xfId="0" applyFill="1"/>
    <xf numFmtId="167" fontId="0" fillId="8" borderId="0" xfId="0" applyNumberFormat="1" applyFill="1"/>
    <xf numFmtId="0" fontId="5" fillId="5" borderId="0" xfId="0" applyFont="1" applyFill="1"/>
    <xf numFmtId="0" fontId="4" fillId="8" borderId="0" xfId="0" applyFont="1" applyFill="1"/>
    <xf numFmtId="0" fontId="4" fillId="7" borderId="0" xfId="0" applyFont="1" applyFill="1"/>
    <xf numFmtId="0" fontId="6" fillId="7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HCl!$I$14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HCl!$B$15:$B$31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HCl!$I$15:$I$31</c:f>
              <c:numCache>
                <c:formatCode>General</c:formatCode>
                <c:ptCount val="17"/>
                <c:pt idx="0">
                  <c:v>29.14</c:v>
                </c:pt>
                <c:pt idx="1">
                  <c:v>29.13</c:v>
                </c:pt>
                <c:pt idx="2">
                  <c:v>29.05</c:v>
                </c:pt>
                <c:pt idx="3">
                  <c:v>29.27</c:v>
                </c:pt>
                <c:pt idx="4">
                  <c:v>29.64</c:v>
                </c:pt>
                <c:pt idx="5">
                  <c:v>30.1</c:v>
                </c:pt>
                <c:pt idx="6">
                  <c:v>30.6</c:v>
                </c:pt>
                <c:pt idx="7">
                  <c:v>31.12</c:v>
                </c:pt>
                <c:pt idx="8">
                  <c:v>31.64</c:v>
                </c:pt>
                <c:pt idx="9">
                  <c:v>32.159999999999997</c:v>
                </c:pt>
                <c:pt idx="10">
                  <c:v>32.659999999999997</c:v>
                </c:pt>
                <c:pt idx="11">
                  <c:v>33.15</c:v>
                </c:pt>
                <c:pt idx="12">
                  <c:v>33.61</c:v>
                </c:pt>
                <c:pt idx="13">
                  <c:v>34.049999999999997</c:v>
                </c:pt>
                <c:pt idx="14">
                  <c:v>34.46</c:v>
                </c:pt>
                <c:pt idx="15">
                  <c:v>34.83</c:v>
                </c:pt>
                <c:pt idx="16">
                  <c:v>35.17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0D-4702-B0DF-290F47475C47}"/>
            </c:ext>
          </c:extLst>
        </c:ser>
        <c:ser>
          <c:idx val="1"/>
          <c:order val="1"/>
          <c:tx>
            <c:strRef>
              <c:f>HCl!$J$14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HCl!$B$15:$B$31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HCl!$J$15:$J$31</c:f>
              <c:numCache>
                <c:formatCode>0.0000</c:formatCode>
                <c:ptCount val="17"/>
                <c:pt idx="0">
                  <c:v>29.139455027656965</c:v>
                </c:pt>
                <c:pt idx="1">
                  <c:v>29.133372364819657</c:v>
                </c:pt>
                <c:pt idx="2">
                  <c:v>29.049198749999999</c:v>
                </c:pt>
                <c:pt idx="3">
                  <c:v>29.266956805534377</c:v>
                </c:pt>
                <c:pt idx="4">
                  <c:v>29.640004472373477</c:v>
                </c:pt>
                <c:pt idx="5">
                  <c:v>30.096551184713633</c:v>
                </c:pt>
                <c:pt idx="6">
                  <c:v>30.596833266562651</c:v>
                </c:pt>
                <c:pt idx="7">
                  <c:v>31.116834320987657</c:v>
                </c:pt>
                <c:pt idx="8">
                  <c:v>31.641087104068696</c:v>
                </c:pt>
                <c:pt idx="9">
                  <c:v>32.159124047016874</c:v>
                </c:pt>
                <c:pt idx="10">
                  <c:v>32.663576043520933</c:v>
                </c:pt>
                <c:pt idx="11">
                  <c:v>33.14908568285113</c:v>
                </c:pt>
                <c:pt idx="12">
                  <c:v>33.611652522638337</c:v>
                </c:pt>
                <c:pt idx="13">
                  <c:v>34.048221157121134</c:v>
                </c:pt>
                <c:pt idx="14">
                  <c:v>34.456412421874994</c:v>
                </c:pt>
                <c:pt idx="15">
                  <c:v>34.834342462063461</c:v>
                </c:pt>
                <c:pt idx="16">
                  <c:v>35.180497632955351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0D-4702-B0DF-290F47475C47}"/>
            </c:ext>
          </c:extLst>
        </c:ser>
        <c:ser>
          <c:idx val="2"/>
          <c:order val="2"/>
          <c:tx>
            <c:strRef>
              <c:f>HCl!$L$14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HCl!$B$15:$B$31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HCl!$L$15:$L$31</c:f>
              <c:numCache>
                <c:formatCode>General</c:formatCode>
                <c:ptCount val="17"/>
                <c:pt idx="0">
                  <c:v>29.140413719504068</c:v>
                </c:pt>
                <c:pt idx="1">
                  <c:v>29.133372930445901</c:v>
                </c:pt>
                <c:pt idx="2">
                  <c:v>29.044407948779611</c:v>
                </c:pt>
                <c:pt idx="3">
                  <c:v>29.271760498812924</c:v>
                </c:pt>
                <c:pt idx="4">
                  <c:v>29.643444959535859</c:v>
                </c:pt>
                <c:pt idx="5">
                  <c:v>30.093567782317322</c:v>
                </c:pt>
                <c:pt idx="6">
                  <c:v>30.59144456221668</c:v>
                </c:pt>
                <c:pt idx="7">
                  <c:v>31.120793791036064</c:v>
                </c:pt>
                <c:pt idx="8">
                  <c:v>31.672129266228424</c:v>
                </c:pt>
                <c:pt idx="9">
                  <c:v>32.239522029656428</c:v>
                </c:pt>
                <c:pt idx="10">
                  <c:v>32.819058731300032</c:v>
                </c:pt>
                <c:pt idx="11">
                  <c:v>33.408041531028552</c:v>
                </c:pt>
                <c:pt idx="12">
                  <c:v>34.004543395996158</c:v>
                </c:pt>
                <c:pt idx="13">
                  <c:v>34.607146752325519</c:v>
                </c:pt>
                <c:pt idx="14">
                  <c:v>35.214782618808449</c:v>
                </c:pt>
                <c:pt idx="15">
                  <c:v>35.82662765253815</c:v>
                </c:pt>
                <c:pt idx="16">
                  <c:v>36.442036027450513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60D-4702-B0DF-290F47475C47}"/>
            </c:ext>
          </c:extLst>
        </c:ser>
        <c:ser>
          <c:idx val="3"/>
          <c:order val="3"/>
          <c:tx>
            <c:strRef>
              <c:f>HCl!$N$14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HCl!$B$15:$B$31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HCl!$N$15:$N$31</c:f>
              <c:numCache>
                <c:formatCode>0.0000</c:formatCode>
                <c:ptCount val="17"/>
                <c:pt idx="0">
                  <c:v>29.165939058788993</c:v>
                </c:pt>
                <c:pt idx="1">
                  <c:v>29.151357450718791</c:v>
                </c:pt>
                <c:pt idx="2">
                  <c:v>28.936346791187777</c:v>
                </c:pt>
                <c:pt idx="3">
                  <c:v>29.23129647739178</c:v>
                </c:pt>
                <c:pt idx="4">
                  <c:v>29.677928051946424</c:v>
                </c:pt>
                <c:pt idx="5">
                  <c:v>30.170710043131635</c:v>
                </c:pt>
                <c:pt idx="6">
                  <c:v>30.673378774081982</c:v>
                </c:pt>
                <c:pt idx="7">
                  <c:v>31.17262474945699</c:v>
                </c:pt>
                <c:pt idx="8">
                  <c:v>31.663691622611854</c:v>
                </c:pt>
                <c:pt idx="9">
                  <c:v>32.145234285667584</c:v>
                </c:pt>
                <c:pt idx="10">
                  <c:v>32.617300520298777</c:v>
                </c:pt>
                <c:pt idx="11">
                  <c:v>33.080486945227776</c:v>
                </c:pt>
                <c:pt idx="12">
                  <c:v>33.535572965369823</c:v>
                </c:pt>
                <c:pt idx="13">
                  <c:v>33.983360864000005</c:v>
                </c:pt>
                <c:pt idx="14">
                  <c:v>34.424608368849277</c:v>
                </c:pt>
                <c:pt idx="15">
                  <c:v>34.860003598658281</c:v>
                </c:pt>
                <c:pt idx="16">
                  <c:v>35.290159432612221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60D-4702-B0DF-290F47475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Template!$I$14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Template!$B$15:$B$31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Template!$I$15:$I$31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81-4B75-8AF4-62C059FFE7F3}"/>
            </c:ext>
          </c:extLst>
        </c:ser>
        <c:ser>
          <c:idx val="1"/>
          <c:order val="1"/>
          <c:tx>
            <c:strRef>
              <c:f>Template!$J$14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Template!$B$15:$B$31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Template!$J$15:$J$31</c:f>
              <c:numCache>
                <c:formatCode>0.0000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81-4B75-8AF4-62C059FFE7F3}"/>
            </c:ext>
          </c:extLst>
        </c:ser>
        <c:ser>
          <c:idx val="2"/>
          <c:order val="2"/>
          <c:tx>
            <c:strRef>
              <c:f>Template!$L$14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Template!$B$15:$B$31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Template!$L$15:$L$31</c:f>
              <c:numCache>
                <c:formatCode>General</c:formatCode>
                <c:ptCount val="17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81-4B75-8AF4-62C059FFE7F3}"/>
            </c:ext>
          </c:extLst>
        </c:ser>
        <c:ser>
          <c:idx val="3"/>
          <c:order val="3"/>
          <c:tx>
            <c:strRef>
              <c:f>Template!$N$14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Template!$B$15:$B$31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Template!$N$15:$N$31</c:f>
              <c:numCache>
                <c:formatCode>0.0000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81-4B75-8AF4-62C059FFE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HF!$I$14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HF!$B$15:$B$31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HF!$I$15:$I$31</c:f>
              <c:numCache>
                <c:formatCode>General</c:formatCode>
                <c:ptCount val="17"/>
                <c:pt idx="0">
                  <c:v>29.14</c:v>
                </c:pt>
                <c:pt idx="1">
                  <c:v>29.15</c:v>
                </c:pt>
                <c:pt idx="2">
                  <c:v>29.21</c:v>
                </c:pt>
                <c:pt idx="3">
                  <c:v>29.15</c:v>
                </c:pt>
                <c:pt idx="4">
                  <c:v>29.18</c:v>
                </c:pt>
                <c:pt idx="5">
                  <c:v>29.32</c:v>
                </c:pt>
                <c:pt idx="6">
                  <c:v>29.55</c:v>
                </c:pt>
                <c:pt idx="7">
                  <c:v>29.86</c:v>
                </c:pt>
                <c:pt idx="8">
                  <c:v>30.2</c:v>
                </c:pt>
                <c:pt idx="9">
                  <c:v>30.59</c:v>
                </c:pt>
                <c:pt idx="10">
                  <c:v>30.99</c:v>
                </c:pt>
                <c:pt idx="11">
                  <c:v>31.4</c:v>
                </c:pt>
                <c:pt idx="12">
                  <c:v>31.81</c:v>
                </c:pt>
                <c:pt idx="13">
                  <c:v>32.22</c:v>
                </c:pt>
                <c:pt idx="14">
                  <c:v>32.630000000000003</c:v>
                </c:pt>
                <c:pt idx="15">
                  <c:v>33.020000000000003</c:v>
                </c:pt>
                <c:pt idx="16">
                  <c:v>33.39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76-4E4C-A77F-E9E8490BFC32}"/>
            </c:ext>
          </c:extLst>
        </c:ser>
        <c:ser>
          <c:idx val="1"/>
          <c:order val="1"/>
          <c:tx>
            <c:strRef>
              <c:f>HF!$J$14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HF!$B$15:$B$31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HF!$J$15:$J$31</c:f>
              <c:numCache>
                <c:formatCode>0.0000</c:formatCode>
                <c:ptCount val="17"/>
                <c:pt idx="0">
                  <c:v>29.138879910680668</c:v>
                </c:pt>
                <c:pt idx="1">
                  <c:v>29.145990841983853</c:v>
                </c:pt>
                <c:pt idx="2">
                  <c:v>29.210740000000001</c:v>
                </c:pt>
                <c:pt idx="3">
                  <c:v>29.148898771683314</c:v>
                </c:pt>
                <c:pt idx="4">
                  <c:v>29.180437887775881</c:v>
                </c:pt>
                <c:pt idx="5">
                  <c:v>29.322279086540959</c:v>
                </c:pt>
                <c:pt idx="6">
                  <c:v>29.55496936107248</c:v>
                </c:pt>
                <c:pt idx="7">
                  <c:v>29.855596172839505</c:v>
                </c:pt>
                <c:pt idx="8">
                  <c:v>30.204446584294693</c:v>
                </c:pt>
                <c:pt idx="9">
                  <c:v>30.585745444999585</c:v>
                </c:pt>
                <c:pt idx="10">
                  <c:v>30.987094865436369</c:v>
                </c:pt>
                <c:pt idx="11">
                  <c:v>31.39875150829554</c:v>
                </c:pt>
                <c:pt idx="12">
                  <c:v>31.813006126696148</c:v>
                </c:pt>
                <c:pt idx="13">
                  <c:v>32.223701734390964</c:v>
                </c:pt>
                <c:pt idx="14">
                  <c:v>32.625871250000003</c:v>
                </c:pt>
                <c:pt idx="15">
                  <c:v>33.015467166486133</c:v>
                </c:pt>
                <c:pt idx="16">
                  <c:v>33.389159450591528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76-4E4C-A77F-E9E8490BFC32}"/>
            </c:ext>
          </c:extLst>
        </c:ser>
        <c:ser>
          <c:idx val="2"/>
          <c:order val="2"/>
          <c:tx>
            <c:strRef>
              <c:f>HF!$L$14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HF!$B$15:$B$31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HF!$L$15:$L$31</c:f>
              <c:numCache>
                <c:formatCode>General</c:formatCode>
                <c:ptCount val="17"/>
                <c:pt idx="0">
                  <c:v>29.139772727503189</c:v>
                </c:pt>
                <c:pt idx="1">
                  <c:v>29.145991368743967</c:v>
                </c:pt>
                <c:pt idx="2">
                  <c:v>29.206278391261137</c:v>
                </c:pt>
                <c:pt idx="3">
                  <c:v>29.15337238662255</c:v>
                </c:pt>
                <c:pt idx="4">
                  <c:v>29.183641967194653</c:v>
                </c:pt>
                <c:pt idx="5">
                  <c:v>29.319500684016912</c:v>
                </c:pt>
                <c:pt idx="6">
                  <c:v>29.549950933194729</c:v>
                </c:pt>
                <c:pt idx="7">
                  <c:v>29.859283574039559</c:v>
                </c:pt>
                <c:pt idx="8">
                  <c:v>30.233355732387892</c:v>
                </c:pt>
                <c:pt idx="9">
                  <c:v>30.66061900485542</c:v>
                </c:pt>
                <c:pt idx="10">
                  <c:v>31.131893801277414</c:v>
                </c:pt>
                <c:pt idx="11">
                  <c:v>31.639913606671286</c:v>
                </c:pt>
                <c:pt idx="12">
                  <c:v>32.17890011255713</c:v>
                </c:pt>
                <c:pt idx="13">
                  <c:v>32.744221623492116</c:v>
                </c:pt>
                <c:pt idx="14">
                  <c:v>33.3321312141032</c:v>
                </c:pt>
                <c:pt idx="15">
                  <c:v>33.939569017849237</c:v>
                </c:pt>
                <c:pt idx="16">
                  <c:v>34.564013189324562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76-4E4C-A77F-E9E8490BFC32}"/>
            </c:ext>
          </c:extLst>
        </c:ser>
        <c:ser>
          <c:idx val="3"/>
          <c:order val="3"/>
          <c:tx>
            <c:strRef>
              <c:f>HF!$N$14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HF!$B$15:$B$31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HF!$N$15:$N$31</c:f>
              <c:numCache>
                <c:formatCode>0.0000</c:formatCode>
                <c:ptCount val="17"/>
                <c:pt idx="0">
                  <c:v>29.167260622290812</c:v>
                </c:pt>
                <c:pt idx="1">
                  <c:v>29.166351667251647</c:v>
                </c:pt>
                <c:pt idx="2">
                  <c:v>29.105353075009052</c:v>
                </c:pt>
                <c:pt idx="3">
                  <c:v>29.113552164287</c:v>
                </c:pt>
                <c:pt idx="4">
                  <c:v>29.212805035940594</c:v>
                </c:pt>
                <c:pt idx="5">
                  <c:v>29.388182316424697</c:v>
                </c:pt>
                <c:pt idx="6">
                  <c:v>29.623275601311107</c:v>
                </c:pt>
                <c:pt idx="7">
                  <c:v>29.905022475400809</c:v>
                </c:pt>
                <c:pt idx="8">
                  <c:v>30.223610816903197</c:v>
                </c:pt>
                <c:pt idx="9">
                  <c:v>30.571712856107098</c:v>
                </c:pt>
                <c:pt idx="10">
                  <c:v>30.943804997698901</c:v>
                </c:pt>
                <c:pt idx="11">
                  <c:v>31.335665424661602</c:v>
                </c:pt>
                <c:pt idx="12">
                  <c:v>31.744019173076946</c:v>
                </c:pt>
                <c:pt idx="13">
                  <c:v>32.166289001635676</c:v>
                </c:pt>
                <c:pt idx="14">
                  <c:v>32.600419288744696</c:v>
                </c:pt>
                <c:pt idx="15">
                  <c:v>33.044750033634742</c:v>
                </c:pt>
                <c:pt idx="16">
                  <c:v>33.497925449621405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476-4E4C-A77F-E9E8490BF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'SO3 '!$I$14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'SO3 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'SO3 '!$I$15:$I$31</c:f>
              <c:numCache>
                <c:formatCode>General</c:formatCode>
                <c:ptCount val="17"/>
                <c:pt idx="0">
                  <c:v>50.63</c:v>
                </c:pt>
                <c:pt idx="1">
                  <c:v>50.77</c:v>
                </c:pt>
                <c:pt idx="2">
                  <c:v>57.69</c:v>
                </c:pt>
                <c:pt idx="3">
                  <c:v>63.09</c:v>
                </c:pt>
                <c:pt idx="4">
                  <c:v>67.16</c:v>
                </c:pt>
                <c:pt idx="5">
                  <c:v>70.260000000000005</c:v>
                </c:pt>
                <c:pt idx="6">
                  <c:v>72.64</c:v>
                </c:pt>
                <c:pt idx="7">
                  <c:v>74.489999999999995</c:v>
                </c:pt>
                <c:pt idx="8">
                  <c:v>75.930000000000007</c:v>
                </c:pt>
                <c:pt idx="9">
                  <c:v>77.069999999999993</c:v>
                </c:pt>
                <c:pt idx="10">
                  <c:v>77.959999999999994</c:v>
                </c:pt>
                <c:pt idx="11">
                  <c:v>78.680000000000007</c:v>
                </c:pt>
                <c:pt idx="12">
                  <c:v>79.25</c:v>
                </c:pt>
                <c:pt idx="13">
                  <c:v>79.709999999999994</c:v>
                </c:pt>
                <c:pt idx="14">
                  <c:v>80.08</c:v>
                </c:pt>
                <c:pt idx="15">
                  <c:v>80.38</c:v>
                </c:pt>
                <c:pt idx="16">
                  <c:v>80.64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E1-4621-822A-1CAE3685E546}"/>
            </c:ext>
          </c:extLst>
        </c:ser>
        <c:ser>
          <c:idx val="1"/>
          <c:order val="1"/>
          <c:tx>
            <c:strRef>
              <c:f>'SO3 '!$J$14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'SO3 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'SO3 '!$J$15:$J$31</c:f>
              <c:numCache>
                <c:formatCode>0.0000</c:formatCode>
                <c:ptCount val="17"/>
                <c:pt idx="0">
                  <c:v>50.627372172158594</c:v>
                </c:pt>
                <c:pt idx="1">
                  <c:v>50.766920596270047</c:v>
                </c:pt>
                <c:pt idx="2">
                  <c:v>57.693829999999998</c:v>
                </c:pt>
                <c:pt idx="3">
                  <c:v>63.086630967307549</c:v>
                </c:pt>
                <c:pt idx="4">
                  <c:v>67.16415891300521</c:v>
                </c:pt>
                <c:pt idx="5">
                  <c:v>70.263084358471176</c:v>
                </c:pt>
                <c:pt idx="6">
                  <c:v>72.642779227566692</c:v>
                </c:pt>
                <c:pt idx="7">
                  <c:v>74.488128765432123</c:v>
                </c:pt>
                <c:pt idx="8">
                  <c:v>75.930738776579318</c:v>
                </c:pt>
                <c:pt idx="9">
                  <c:v>77.065830319939323</c:v>
                </c:pt>
                <c:pt idx="10">
                  <c:v>77.963706409246143</c:v>
                </c:pt>
                <c:pt idx="11">
                  <c:v>78.677323937058489</c:v>
                </c:pt>
                <c:pt idx="12">
                  <c:v>79.247323404992713</c:v>
                </c:pt>
                <c:pt idx="13">
                  <c:v>79.705424734914871</c:v>
                </c:pt>
                <c:pt idx="14">
                  <c:v>80.076764375000025</c:v>
                </c:pt>
                <c:pt idx="15">
                  <c:v>80.381535269865964</c:v>
                </c:pt>
                <c:pt idx="16">
                  <c:v>80.636159176402487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E1-4621-822A-1CAE3685E546}"/>
            </c:ext>
          </c:extLst>
        </c:ser>
        <c:ser>
          <c:idx val="2"/>
          <c:order val="2"/>
          <c:tx>
            <c:strRef>
              <c:f>'SO3 '!$L$14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'SO3 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'SO3 '!$L$15:$L$31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E1-4621-822A-1CAE3685E546}"/>
            </c:ext>
          </c:extLst>
        </c:ser>
        <c:ser>
          <c:idx val="3"/>
          <c:order val="3"/>
          <c:tx>
            <c:strRef>
              <c:f>'SO3 '!$N$14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'SO3 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'SO3 '!$N$15:$N$31</c:f>
              <c:numCache>
                <c:formatCode>0.0000</c:formatCode>
                <c:ptCount val="17"/>
                <c:pt idx="0">
                  <c:v>50.592816667592928</c:v>
                </c:pt>
                <c:pt idx="1">
                  <c:v>50.743713206318688</c:v>
                </c:pt>
                <c:pt idx="2">
                  <c:v>57.84499936140493</c:v>
                </c:pt>
                <c:pt idx="3">
                  <c:v>63.134584299723755</c:v>
                </c:pt>
                <c:pt idx="4">
                  <c:v>67.114071816027518</c:v>
                </c:pt>
                <c:pt idx="5">
                  <c:v>70.165047325799719</c:v>
                </c:pt>
                <c:pt idx="6">
                  <c:v>72.542061300171738</c:v>
                </c:pt>
                <c:pt idx="7">
                  <c:v>74.415585337359971</c:v>
                </c:pt>
                <c:pt idx="8">
                  <c:v>75.902835647364725</c:v>
                </c:pt>
                <c:pt idx="9">
                  <c:v>77.086786990802949</c:v>
                </c:pt>
                <c:pt idx="10">
                  <c:v>78.027789626836196</c:v>
                </c:pt>
                <c:pt idx="11">
                  <c:v>78.770812629607065</c:v>
                </c:pt>
                <c:pt idx="12">
                  <c:v>79.350084977142075</c:v>
                </c:pt>
                <c:pt idx="13">
                  <c:v>79.792152615030631</c:v>
                </c:pt>
                <c:pt idx="14">
                  <c:v>80.117945118415122</c:v>
                </c:pt>
                <c:pt idx="15">
                  <c:v>80.34420639873278</c:v>
                </c:pt>
                <c:pt idx="16">
                  <c:v>80.48450668166933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E1-4621-822A-1CAE3685E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'NO2'!$I$14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'NO2'!$I$15:$I$31</c:f>
              <c:numCache>
                <c:formatCode>General</c:formatCode>
                <c:ptCount val="17"/>
                <c:pt idx="0">
                  <c:v>37</c:v>
                </c:pt>
                <c:pt idx="1">
                  <c:v>37.049999999999997</c:v>
                </c:pt>
                <c:pt idx="2">
                  <c:v>40.159999999999997</c:v>
                </c:pt>
                <c:pt idx="3">
                  <c:v>43.29</c:v>
                </c:pt>
                <c:pt idx="4">
                  <c:v>45.91</c:v>
                </c:pt>
                <c:pt idx="5">
                  <c:v>48.02</c:v>
                </c:pt>
                <c:pt idx="6">
                  <c:v>49.71</c:v>
                </c:pt>
                <c:pt idx="7">
                  <c:v>51.06</c:v>
                </c:pt>
                <c:pt idx="8">
                  <c:v>52.16</c:v>
                </c:pt>
                <c:pt idx="9">
                  <c:v>53.05</c:v>
                </c:pt>
                <c:pt idx="10">
                  <c:v>53.77</c:v>
                </c:pt>
                <c:pt idx="11">
                  <c:v>54.36</c:v>
                </c:pt>
                <c:pt idx="12">
                  <c:v>54.85</c:v>
                </c:pt>
                <c:pt idx="13">
                  <c:v>55.25</c:v>
                </c:pt>
                <c:pt idx="14">
                  <c:v>55.58</c:v>
                </c:pt>
                <c:pt idx="15">
                  <c:v>55.86</c:v>
                </c:pt>
                <c:pt idx="16">
                  <c:v>56.09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1E-47BC-8A51-4AE467169F35}"/>
            </c:ext>
          </c:extLst>
        </c:ser>
        <c:ser>
          <c:idx val="1"/>
          <c:order val="1"/>
          <c:tx>
            <c:strRef>
              <c:f>'NO2'!$J$14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'NO2'!$J$15:$J$31</c:f>
              <c:numCache>
                <c:formatCode>0.0000</c:formatCode>
                <c:ptCount val="17"/>
                <c:pt idx="0">
                  <c:v>37.001380874725015</c:v>
                </c:pt>
                <c:pt idx="1">
                  <c:v>37.04628833868199</c:v>
                </c:pt>
                <c:pt idx="2">
                  <c:v>40.162259999999996</c:v>
                </c:pt>
                <c:pt idx="3">
                  <c:v>43.294482585005461</c:v>
                </c:pt>
                <c:pt idx="4">
                  <c:v>45.911015573031143</c:v>
                </c:pt>
                <c:pt idx="5">
                  <c:v>48.019222794514747</c:v>
                </c:pt>
                <c:pt idx="6">
                  <c:v>49.708224222874406</c:v>
                </c:pt>
                <c:pt idx="7">
                  <c:v>51.064780370370372</c:v>
                </c:pt>
                <c:pt idx="8">
                  <c:v>52.159390417811075</c:v>
                </c:pt>
                <c:pt idx="9">
                  <c:v>53.046946775138665</c:v>
                </c:pt>
                <c:pt idx="10">
                  <c:v>53.769905836007659</c:v>
                </c:pt>
                <c:pt idx="11">
                  <c:v>54.361287304531707</c:v>
                </c:pt>
                <c:pt idx="12">
                  <c:v>54.847027122813394</c:v>
                </c:pt>
                <c:pt idx="13">
                  <c:v>55.24772766620238</c:v>
                </c:pt>
                <c:pt idx="14">
                  <c:v>55.579941250000005</c:v>
                </c:pt>
                <c:pt idx="15">
                  <c:v>55.85711203247395</c:v>
                </c:pt>
                <c:pt idx="16">
                  <c:v>56.090272074508867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1E-47BC-8A51-4AE467169F35}"/>
            </c:ext>
          </c:extLst>
        </c:ser>
        <c:ser>
          <c:idx val="2"/>
          <c:order val="2"/>
          <c:tx>
            <c:strRef>
              <c:f>'NO2'!$L$14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'NO2'!$L$15:$L$31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11E-47BC-8A51-4AE467169F35}"/>
            </c:ext>
          </c:extLst>
        </c:ser>
        <c:ser>
          <c:idx val="3"/>
          <c:order val="3"/>
          <c:tx>
            <c:strRef>
              <c:f>'NO2'!$N$14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'NO2'!$B$15:$B$31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'NO2'!$N$15:$N$31</c:f>
              <c:numCache>
                <c:formatCode>0.0000</c:formatCode>
                <c:ptCount val="17"/>
                <c:pt idx="0">
                  <c:v>36.982747247771457</c:v>
                </c:pt>
                <c:pt idx="1">
                  <c:v>37.033602348870545</c:v>
                </c:pt>
                <c:pt idx="2">
                  <c:v>40.240618302788519</c:v>
                </c:pt>
                <c:pt idx="3">
                  <c:v>43.318460620653923</c:v>
                </c:pt>
                <c:pt idx="4">
                  <c:v>45.883618534313371</c:v>
                </c:pt>
                <c:pt idx="5">
                  <c:v>47.966925597073299</c:v>
                </c:pt>
                <c:pt idx="6">
                  <c:v>49.654877815637128</c:v>
                </c:pt>
                <c:pt idx="7">
                  <c:v>51.026600368166584</c:v>
                </c:pt>
                <c:pt idx="8">
                  <c:v>52.144988588043134</c:v>
                </c:pt>
                <c:pt idx="9">
                  <c:v>53.058469551901325</c:v>
                </c:pt>
                <c:pt idx="10">
                  <c:v>53.804247684904894</c:v>
                </c:pt>
                <c:pt idx="11">
                  <c:v>54.411128826436155</c:v>
                </c:pt>
                <c:pt idx="12">
                  <c:v>54.901667267065598</c:v>
                </c:pt>
                <c:pt idx="13">
                  <c:v>55.293736835208172</c:v>
                </c:pt>
                <c:pt idx="14">
                  <c:v>55.601671542184327</c:v>
                </c:pt>
                <c:pt idx="15">
                  <c:v>55.837097001788742</c:v>
                </c:pt>
                <c:pt idx="16">
                  <c:v>56.009541867192858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11E-47BC-8A51-4AE467169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'SO2'!$I$14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'SO2'!$I$15:$I$31</c:f>
              <c:numCache>
                <c:formatCode>General</c:formatCode>
                <c:ptCount val="17"/>
                <c:pt idx="0">
                  <c:v>39.85</c:v>
                </c:pt>
                <c:pt idx="1">
                  <c:v>39.92</c:v>
                </c:pt>
                <c:pt idx="2">
                  <c:v>43.48</c:v>
                </c:pt>
                <c:pt idx="3">
                  <c:v>46.53</c:v>
                </c:pt>
                <c:pt idx="4">
                  <c:v>48.92</c:v>
                </c:pt>
                <c:pt idx="5">
                  <c:v>50.78</c:v>
                </c:pt>
                <c:pt idx="6">
                  <c:v>52.23</c:v>
                </c:pt>
                <c:pt idx="7">
                  <c:v>53.38</c:v>
                </c:pt>
                <c:pt idx="8">
                  <c:v>54.29</c:v>
                </c:pt>
                <c:pt idx="9">
                  <c:v>55.01</c:v>
                </c:pt>
                <c:pt idx="10">
                  <c:v>55.6</c:v>
                </c:pt>
                <c:pt idx="11">
                  <c:v>56.07</c:v>
                </c:pt>
                <c:pt idx="12">
                  <c:v>56.46</c:v>
                </c:pt>
                <c:pt idx="13">
                  <c:v>56.79</c:v>
                </c:pt>
                <c:pt idx="14">
                  <c:v>57.06</c:v>
                </c:pt>
                <c:pt idx="15">
                  <c:v>57.29</c:v>
                </c:pt>
                <c:pt idx="16">
                  <c:v>57.49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DB-4374-8AFA-70C91225D178}"/>
            </c:ext>
          </c:extLst>
        </c:ser>
        <c:ser>
          <c:idx val="1"/>
          <c:order val="1"/>
          <c:tx>
            <c:strRef>
              <c:f>'SO2'!$J$14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'SO2'!$J$15:$J$31</c:f>
              <c:numCache>
                <c:formatCode>0.0000</c:formatCode>
                <c:ptCount val="17"/>
                <c:pt idx="0">
                  <c:v>39.851126828035596</c:v>
                </c:pt>
                <c:pt idx="1">
                  <c:v>39.91610021788474</c:v>
                </c:pt>
                <c:pt idx="2">
                  <c:v>43.482705000000003</c:v>
                </c:pt>
                <c:pt idx="3">
                  <c:v>46.527027787154736</c:v>
                </c:pt>
                <c:pt idx="4">
                  <c:v>48.919486553611542</c:v>
                </c:pt>
                <c:pt idx="5">
                  <c:v>50.780074912268262</c:v>
                </c:pt>
                <c:pt idx="6">
                  <c:v>52.233509130138053</c:v>
                </c:pt>
                <c:pt idx="7">
                  <c:v>53.377675061728397</c:v>
                </c:pt>
                <c:pt idx="8">
                  <c:v>54.285630769902376</c:v>
                </c:pt>
                <c:pt idx="9">
                  <c:v>55.011738242945555</c:v>
                </c:pt>
                <c:pt idx="10">
                  <c:v>55.59687955338682</c:v>
                </c:pt>
                <c:pt idx="11">
                  <c:v>56.072251516672836</c:v>
                </c:pt>
                <c:pt idx="12">
                  <c:v>56.462025791571818</c:v>
                </c:pt>
                <c:pt idx="13">
                  <c:v>56.785207347717183</c:v>
                </c:pt>
                <c:pt idx="14">
                  <c:v>57.056944062500023</c:v>
                </c:pt>
                <c:pt idx="15">
                  <c:v>57.289461632799757</c:v>
                </c:pt>
                <c:pt idx="16">
                  <c:v>57.49274068552414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DB-4374-8AFA-70C91225D178}"/>
            </c:ext>
          </c:extLst>
        </c:ser>
        <c:ser>
          <c:idx val="2"/>
          <c:order val="2"/>
          <c:tx>
            <c:strRef>
              <c:f>'SO2'!$L$14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'SO2'!$L$15:$L$31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4DB-4374-8AFA-70C91225D178}"/>
            </c:ext>
          </c:extLst>
        </c:ser>
        <c:ser>
          <c:idx val="3"/>
          <c:order val="3"/>
          <c:tx>
            <c:strRef>
              <c:f>'SO2'!$N$14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'SO2'!$N$15:$N$31</c:f>
              <c:numCache>
                <c:formatCode>0.0000</c:formatCode>
                <c:ptCount val="17"/>
                <c:pt idx="0">
                  <c:v>39.828145709569306</c:v>
                </c:pt>
                <c:pt idx="1">
                  <c:v>39.900495588669109</c:v>
                </c:pt>
                <c:pt idx="2">
                  <c:v>43.581120839267484</c:v>
                </c:pt>
                <c:pt idx="3">
                  <c:v>46.559160515650589</c:v>
                </c:pt>
                <c:pt idx="4">
                  <c:v>48.888368780391687</c:v>
                </c:pt>
                <c:pt idx="5">
                  <c:v>50.717943744082426</c:v>
                </c:pt>
                <c:pt idx="6">
                  <c:v>52.169548308646583</c:v>
                </c:pt>
                <c:pt idx="7">
                  <c:v>53.331777226445318</c:v>
                </c:pt>
                <c:pt idx="8">
                  <c:v>54.268398329688829</c:v>
                </c:pt>
                <c:pt idx="9">
                  <c:v>55.025862497977386</c:v>
                </c:pt>
                <c:pt idx="10">
                  <c:v>55.638620367341076</c:v>
                </c:pt>
                <c:pt idx="11">
                  <c:v>56.132706094276777</c:v>
                </c:pt>
                <c:pt idx="12">
                  <c:v>56.528146948506262</c:v>
                </c:pt>
                <c:pt idx="13">
                  <c:v>56.840603160090865</c:v>
                </c:pt>
                <c:pt idx="14">
                  <c:v>57.082502874170778</c:v>
                </c:pt>
                <c:pt idx="15">
                  <c:v>57.263841882092734</c:v>
                </c:pt>
                <c:pt idx="16">
                  <c:v>57.392757133132918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4DB-4374-8AFA-70C91225D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'S2'!$I$14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'S2'!$I$15:$I$31</c:f>
              <c:numCache>
                <c:formatCode>General</c:formatCode>
                <c:ptCount val="17"/>
                <c:pt idx="0">
                  <c:v>32.49</c:v>
                </c:pt>
                <c:pt idx="1">
                  <c:v>32.53</c:v>
                </c:pt>
                <c:pt idx="2">
                  <c:v>34.049999999999997</c:v>
                </c:pt>
                <c:pt idx="3">
                  <c:v>34.979999999999997</c:v>
                </c:pt>
                <c:pt idx="4">
                  <c:v>35.65</c:v>
                </c:pt>
                <c:pt idx="5">
                  <c:v>36.17</c:v>
                </c:pt>
                <c:pt idx="6">
                  <c:v>36.619999999999997</c:v>
                </c:pt>
                <c:pt idx="7">
                  <c:v>37.01</c:v>
                </c:pt>
                <c:pt idx="8">
                  <c:v>37.369999999999997</c:v>
                </c:pt>
                <c:pt idx="9">
                  <c:v>37.69</c:v>
                </c:pt>
                <c:pt idx="10">
                  <c:v>38</c:v>
                </c:pt>
                <c:pt idx="11">
                  <c:v>38.29</c:v>
                </c:pt>
                <c:pt idx="12">
                  <c:v>38.57</c:v>
                </c:pt>
                <c:pt idx="13">
                  <c:v>38.840000000000003</c:v>
                </c:pt>
                <c:pt idx="14">
                  <c:v>39.090000000000003</c:v>
                </c:pt>
                <c:pt idx="15">
                  <c:v>39.340000000000003</c:v>
                </c:pt>
                <c:pt idx="16">
                  <c:v>39.590000000000003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5F-4298-9C8E-D4218D2B9FD3}"/>
            </c:ext>
          </c:extLst>
        </c:ser>
        <c:ser>
          <c:idx val="1"/>
          <c:order val="1"/>
          <c:tx>
            <c:strRef>
              <c:f>'S2'!$J$14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'S2'!$J$15:$J$31</c:f>
              <c:numCache>
                <c:formatCode>0.0000</c:formatCode>
                <c:ptCount val="17"/>
                <c:pt idx="0">
                  <c:v>32.493045329190423</c:v>
                </c:pt>
                <c:pt idx="1">
                  <c:v>32.53149670230043</c:v>
                </c:pt>
                <c:pt idx="2">
                  <c:v>34.051934999999993</c:v>
                </c:pt>
                <c:pt idx="3">
                  <c:v>34.979883109587767</c:v>
                </c:pt>
                <c:pt idx="4">
                  <c:v>35.646433045755657</c:v>
                </c:pt>
                <c:pt idx="5">
                  <c:v>36.17462180425003</c:v>
                </c:pt>
                <c:pt idx="6">
                  <c:v>36.620195206849225</c:v>
                </c:pt>
                <c:pt idx="7">
                  <c:v>37.012019413580241</c:v>
                </c:pt>
                <c:pt idx="8">
                  <c:v>37.366552438439292</c:v>
                </c:pt>
                <c:pt idx="9">
                  <c:v>37.693884996178063</c:v>
                </c:pt>
                <c:pt idx="10">
                  <c:v>38.000564878927989</c:v>
                </c:pt>
                <c:pt idx="11">
                  <c:v>38.291038326803047</c:v>
                </c:pt>
                <c:pt idx="12">
                  <c:v>38.568438762997239</c:v>
                </c:pt>
                <c:pt idx="13">
                  <c:v>38.835043688801306</c:v>
                </c:pt>
                <c:pt idx="14">
                  <c:v>39.092552187499997</c:v>
                </c:pt>
                <c:pt idx="15">
                  <c:v>39.34226035016119</c:v>
                </c:pt>
                <c:pt idx="16">
                  <c:v>39.585176032961215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5F-4298-9C8E-D4218D2B9FD3}"/>
            </c:ext>
          </c:extLst>
        </c:ser>
        <c:ser>
          <c:idx val="2"/>
          <c:order val="2"/>
          <c:tx>
            <c:strRef>
              <c:f>'S2'!$L$14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'S2'!$L$15:$L$31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85F-4298-9C8E-D4218D2B9FD3}"/>
            </c:ext>
          </c:extLst>
        </c:ser>
        <c:ser>
          <c:idx val="3"/>
          <c:order val="3"/>
          <c:tx>
            <c:strRef>
              <c:f>'S2'!$N$14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'S2'!$N$15:$N$31</c:f>
              <c:numCache>
                <c:formatCode>0.0000</c:formatCode>
                <c:ptCount val="17"/>
                <c:pt idx="0">
                  <c:v>32.491528488774136</c:v>
                </c:pt>
                <c:pt idx="1">
                  <c:v>32.529753302128157</c:v>
                </c:pt>
                <c:pt idx="2">
                  <c:v>34.047480007511538</c:v>
                </c:pt>
                <c:pt idx="3">
                  <c:v>34.97835863486408</c:v>
                </c:pt>
                <c:pt idx="4">
                  <c:v>35.647325986765416</c:v>
                </c:pt>
                <c:pt idx="5">
                  <c:v>36.176580372402647</c:v>
                </c:pt>
                <c:pt idx="6">
                  <c:v>36.622093704124943</c:v>
                </c:pt>
                <c:pt idx="7">
                  <c:v>37.013136154917888</c:v>
                </c:pt>
                <c:pt idx="8">
                  <c:v>37.366544688535072</c:v>
                </c:pt>
                <c:pt idx="9">
                  <c:v>37.692724798827037</c:v>
                </c:pt>
                <c:pt idx="10">
                  <c:v>37.998476841817627</c:v>
                </c:pt>
                <c:pt idx="11">
                  <c:v>38.288448162708399</c:v>
                </c:pt>
                <c:pt idx="12">
                  <c:v>38.565932745080779</c:v>
                </c:pt>
                <c:pt idx="13">
                  <c:v>38.833337163872947</c:v>
                </c:pt>
                <c:pt idx="14">
                  <c:v>39.092465148639633</c:v>
                </c:pt>
                <c:pt idx="15">
                  <c:v>39.344698394165</c:v>
                </c:pt>
                <c:pt idx="16">
                  <c:v>39.591115404864667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85F-4298-9C8E-D4218D2B9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'O2'!$I$14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'O2'!$I$15:$I$31</c:f>
              <c:numCache>
                <c:formatCode>General</c:formatCode>
                <c:ptCount val="17"/>
                <c:pt idx="0">
                  <c:v>29.35</c:v>
                </c:pt>
                <c:pt idx="1">
                  <c:v>29.35</c:v>
                </c:pt>
                <c:pt idx="2">
                  <c:v>30.04</c:v>
                </c:pt>
                <c:pt idx="3">
                  <c:v>31.12</c:v>
                </c:pt>
                <c:pt idx="4">
                  <c:v>32.14</c:v>
                </c:pt>
                <c:pt idx="5">
                  <c:v>33</c:v>
                </c:pt>
                <c:pt idx="6">
                  <c:v>33.72</c:v>
                </c:pt>
                <c:pt idx="7">
                  <c:v>34.33</c:v>
                </c:pt>
                <c:pt idx="8">
                  <c:v>34.85</c:v>
                </c:pt>
                <c:pt idx="9">
                  <c:v>35.29</c:v>
                </c:pt>
                <c:pt idx="10">
                  <c:v>35.67</c:v>
                </c:pt>
                <c:pt idx="11">
                  <c:v>36</c:v>
                </c:pt>
                <c:pt idx="12">
                  <c:v>36.31</c:v>
                </c:pt>
                <c:pt idx="13">
                  <c:v>36.58</c:v>
                </c:pt>
                <c:pt idx="14">
                  <c:v>36.840000000000003</c:v>
                </c:pt>
                <c:pt idx="15">
                  <c:v>37.08</c:v>
                </c:pt>
                <c:pt idx="16">
                  <c:v>37.32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0C-45A6-BD44-2AD54A3BE304}"/>
            </c:ext>
          </c:extLst>
        </c:ser>
        <c:ser>
          <c:idx val="1"/>
          <c:order val="1"/>
          <c:tx>
            <c:strRef>
              <c:f>'O2'!$J$14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'O2'!$J$15:$J$31</c:f>
              <c:numCache>
                <c:formatCode>0.0000</c:formatCode>
                <c:ptCount val="17"/>
                <c:pt idx="0">
                  <c:v>29.350549421630941</c:v>
                </c:pt>
                <c:pt idx="1">
                  <c:v>29.350602218617411</c:v>
                </c:pt>
                <c:pt idx="2">
                  <c:v>30.041080000000004</c:v>
                </c:pt>
                <c:pt idx="3">
                  <c:v>31.124204180102435</c:v>
                </c:pt>
                <c:pt idx="4">
                  <c:v>32.135373255633162</c:v>
                </c:pt>
                <c:pt idx="5">
                  <c:v>32.999707133536056</c:v>
                </c:pt>
                <c:pt idx="6">
                  <c:v>33.724184023708773</c:v>
                </c:pt>
                <c:pt idx="7">
                  <c:v>34.331783086419755</c:v>
                </c:pt>
                <c:pt idx="8">
                  <c:v>34.84563512422676</c:v>
                </c:pt>
                <c:pt idx="9">
                  <c:v>35.285485853653192</c:v>
                </c:pt>
                <c:pt idx="10">
                  <c:v>35.667408331530929</c:v>
                </c:pt>
                <c:pt idx="11">
                  <c:v>36.004314802463661</c:v>
                </c:pt>
                <c:pt idx="12">
                  <c:v>36.306576135829218</c:v>
                </c:pt>
                <c:pt idx="13">
                  <c:v>36.582565283725195</c:v>
                </c:pt>
                <c:pt idx="14">
                  <c:v>36.839092499999992</c:v>
                </c:pt>
                <c:pt idx="15">
                  <c:v>37.081742706809983</c:v>
                </c:pt>
                <c:pt idx="16">
                  <c:v>37.315134287410778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0C-45A6-BD44-2AD54A3BE304}"/>
            </c:ext>
          </c:extLst>
        </c:ser>
        <c:ser>
          <c:idx val="2"/>
          <c:order val="2"/>
          <c:tx>
            <c:strRef>
              <c:f>'O2'!$L$14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'O2'!$L$15:$L$31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50C-45A6-BD44-2AD54A3BE304}"/>
            </c:ext>
          </c:extLst>
        </c:ser>
        <c:ser>
          <c:idx val="3"/>
          <c:order val="3"/>
          <c:tx>
            <c:strRef>
              <c:f>'O2'!$N$14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'O2'!$N$15:$N$31</c:f>
              <c:numCache>
                <c:formatCode>0.0000</c:formatCode>
                <c:ptCount val="17"/>
                <c:pt idx="0">
                  <c:v>29.334819922443067</c:v>
                </c:pt>
                <c:pt idx="1">
                  <c:v>29.339477430910264</c:v>
                </c:pt>
                <c:pt idx="2">
                  <c:v>30.10140458665035</c:v>
                </c:pt>
                <c:pt idx="3">
                  <c:v>31.143524754661414</c:v>
                </c:pt>
                <c:pt idx="4">
                  <c:v>32.115499671774309</c:v>
                </c:pt>
                <c:pt idx="5">
                  <c:v>32.960673664927654</c:v>
                </c:pt>
                <c:pt idx="6">
                  <c:v>33.684141892600849</c:v>
                </c:pt>
                <c:pt idx="7">
                  <c:v>34.303107746538856</c:v>
                </c:pt>
                <c:pt idx="8">
                  <c:v>34.834922764374667</c:v>
                </c:pt>
                <c:pt idx="9">
                  <c:v>35.294410044274642</c:v>
                </c:pt>
                <c:pt idx="10">
                  <c:v>35.693640198904284</c:v>
                </c:pt>
                <c:pt idx="11">
                  <c:v>36.042312357168385</c:v>
                </c:pt>
                <c:pt idx="12">
                  <c:v>36.348217877751473</c:v>
                </c:pt>
                <c:pt idx="13">
                  <c:v>36.617647830364277</c:v>
                </c:pt>
                <c:pt idx="14">
                  <c:v>36.85571956303918</c:v>
                </c:pt>
                <c:pt idx="15">
                  <c:v>37.06662995471369</c:v>
                </c:pt>
                <c:pt idx="16">
                  <c:v>37.253849738902744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50C-45A6-BD44-2AD54A3BE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'H2'!$I$14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'H2'!$I$15:$I$31</c:f>
              <c:numCache>
                <c:formatCode>General</c:formatCode>
                <c:ptCount val="17"/>
                <c:pt idx="0">
                  <c:v>28.82</c:v>
                </c:pt>
                <c:pt idx="1">
                  <c:v>28.84</c:v>
                </c:pt>
                <c:pt idx="2">
                  <c:v>29.24</c:v>
                </c:pt>
                <c:pt idx="3">
                  <c:v>29.25</c:v>
                </c:pt>
                <c:pt idx="4">
                  <c:v>29.29</c:v>
                </c:pt>
                <c:pt idx="5">
                  <c:v>29.41</c:v>
                </c:pt>
                <c:pt idx="6">
                  <c:v>29.62</c:v>
                </c:pt>
                <c:pt idx="7">
                  <c:v>29.9</c:v>
                </c:pt>
                <c:pt idx="8">
                  <c:v>30.24</c:v>
                </c:pt>
                <c:pt idx="9">
                  <c:v>30.61</c:v>
                </c:pt>
                <c:pt idx="10">
                  <c:v>31.01</c:v>
                </c:pt>
                <c:pt idx="11">
                  <c:v>31.43</c:v>
                </c:pt>
                <c:pt idx="12">
                  <c:v>31.86</c:v>
                </c:pt>
                <c:pt idx="13">
                  <c:v>32.29</c:v>
                </c:pt>
                <c:pt idx="14">
                  <c:v>32.71</c:v>
                </c:pt>
                <c:pt idx="15">
                  <c:v>33.119999999999997</c:v>
                </c:pt>
                <c:pt idx="16">
                  <c:v>33.53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A1-43A3-A05E-A699751E9A06}"/>
            </c:ext>
          </c:extLst>
        </c:ser>
        <c:ser>
          <c:idx val="1"/>
          <c:order val="1"/>
          <c:tx>
            <c:strRef>
              <c:f>'H2'!$J$14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'H2'!$J$15:$J$31</c:f>
              <c:numCache>
                <c:formatCode>0.0000</c:formatCode>
                <c:ptCount val="17"/>
                <c:pt idx="0">
                  <c:v>28.824196284670762</c:v>
                </c:pt>
                <c:pt idx="1">
                  <c:v>28.842601725849438</c:v>
                </c:pt>
                <c:pt idx="2">
                  <c:v>29.235375000000001</c:v>
                </c:pt>
                <c:pt idx="3">
                  <c:v>29.250749081763075</c:v>
                </c:pt>
                <c:pt idx="4">
                  <c:v>29.285741374181065</c:v>
                </c:pt>
                <c:pt idx="5">
                  <c:v>29.409535267400642</c:v>
                </c:pt>
                <c:pt idx="6">
                  <c:v>29.620695640889743</c:v>
                </c:pt>
                <c:pt idx="7">
                  <c:v>29.902959876543214</c:v>
                </c:pt>
                <c:pt idx="8">
                  <c:v>30.239018516551685</c:v>
                </c:pt>
                <c:pt idx="9">
                  <c:v>30.613800045965846</c:v>
                </c:pt>
                <c:pt idx="10">
                  <c:v>31.014911974035826</c:v>
                </c:pt>
                <c:pt idx="11">
                  <c:v>31.432338132595799</c:v>
                </c:pt>
                <c:pt idx="12">
                  <c:v>31.858001084193351</c:v>
                </c:pt>
                <c:pt idx="13">
                  <c:v>32.285360672667949</c:v>
                </c:pt>
                <c:pt idx="14">
                  <c:v>32.709085937500006</c:v>
                </c:pt>
                <c:pt idx="15">
                  <c:v>33.124797833823443</c:v>
                </c:pt>
                <c:pt idx="16">
                  <c:v>33.528870396395632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A1-43A3-A05E-A699751E9A06}"/>
            </c:ext>
          </c:extLst>
        </c:ser>
        <c:ser>
          <c:idx val="2"/>
          <c:order val="2"/>
          <c:tx>
            <c:strRef>
              <c:f>'H2'!$L$14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'H2'!$L$15:$L$31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1A1-43A3-A05E-A699751E9A06}"/>
            </c:ext>
          </c:extLst>
        </c:ser>
        <c:ser>
          <c:idx val="3"/>
          <c:order val="3"/>
          <c:tx>
            <c:strRef>
              <c:f>'H2'!$N$14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'H2'!$N$15:$N$31</c:f>
              <c:numCache>
                <c:formatCode>0.0000</c:formatCode>
                <c:ptCount val="17"/>
                <c:pt idx="0">
                  <c:v>28.845630068154207</c:v>
                </c:pt>
                <c:pt idx="1">
                  <c:v>28.856657998473509</c:v>
                </c:pt>
                <c:pt idx="2">
                  <c:v>29.136940544716669</c:v>
                </c:pt>
                <c:pt idx="3">
                  <c:v>29.220246098976808</c:v>
                </c:pt>
                <c:pt idx="4">
                  <c:v>29.319193627944568</c:v>
                </c:pt>
                <c:pt idx="5">
                  <c:v>29.473903576941339</c:v>
                </c:pt>
                <c:pt idx="6">
                  <c:v>29.686282699735624</c:v>
                </c:pt>
                <c:pt idx="7">
                  <c:v>29.949615101273196</c:v>
                </c:pt>
                <c:pt idx="8">
                  <c:v>30.25608230937852</c:v>
                </c:pt>
                <c:pt idx="9">
                  <c:v>30.598677523180001</c:v>
                </c:pt>
                <c:pt idx="10">
                  <c:v>30.971557244886711</c:v>
                </c:pt>
                <c:pt idx="11">
                  <c:v>31.369958750449502</c:v>
                </c:pt>
                <c:pt idx="12">
                  <c:v>31.790019943578066</c:v>
                </c:pt>
                <c:pt idx="13">
                  <c:v>32.228601558662042</c:v>
                </c:pt>
                <c:pt idx="14">
                  <c:v>32.683137350218097</c:v>
                </c:pt>
                <c:pt idx="15">
                  <c:v>33.15151463149661</c:v>
                </c:pt>
                <c:pt idx="16">
                  <c:v>33.631980971934553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1A1-43A3-A05E-A699751E9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H2O!$I$14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H2O!$B$15:$B$31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H2O!$I$15:$I$31</c:f>
              <c:numCache>
                <c:formatCode>General</c:formatCode>
                <c:ptCount val="17"/>
                <c:pt idx="0">
                  <c:v>33.590000000000003</c:v>
                </c:pt>
                <c:pt idx="1">
                  <c:v>33.590000000000003</c:v>
                </c:pt>
                <c:pt idx="2">
                  <c:v>34.04</c:v>
                </c:pt>
                <c:pt idx="3">
                  <c:v>35.090000000000003</c:v>
                </c:pt>
                <c:pt idx="4">
                  <c:v>36.340000000000003</c:v>
                </c:pt>
                <c:pt idx="5">
                  <c:v>37.659999999999997</c:v>
                </c:pt>
                <c:pt idx="6">
                  <c:v>38.97</c:v>
                </c:pt>
                <c:pt idx="7">
                  <c:v>40.270000000000003</c:v>
                </c:pt>
                <c:pt idx="8">
                  <c:v>41.53</c:v>
                </c:pt>
                <c:pt idx="9">
                  <c:v>42.76</c:v>
                </c:pt>
                <c:pt idx="10">
                  <c:v>43.94</c:v>
                </c:pt>
                <c:pt idx="11">
                  <c:v>45.07</c:v>
                </c:pt>
                <c:pt idx="12">
                  <c:v>46.15</c:v>
                </c:pt>
                <c:pt idx="13">
                  <c:v>47.19</c:v>
                </c:pt>
                <c:pt idx="14">
                  <c:v>48.18</c:v>
                </c:pt>
                <c:pt idx="15">
                  <c:v>49.12</c:v>
                </c:pt>
                <c:pt idx="16">
                  <c:v>50.01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47-4D82-986C-FA8A8354DFA6}"/>
            </c:ext>
          </c:extLst>
        </c:ser>
        <c:ser>
          <c:idx val="1"/>
          <c:order val="1"/>
          <c:tx>
            <c:strRef>
              <c:f>H2O!$J$14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H2O!$B$15:$B$31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H2O!$J$15:$J$31</c:f>
              <c:numCache>
                <c:formatCode>0.0000</c:formatCode>
                <c:ptCount val="17"/>
                <c:pt idx="0">
                  <c:v>33.590548858405391</c:v>
                </c:pt>
                <c:pt idx="1">
                  <c:v>33.586940428862505</c:v>
                </c:pt>
                <c:pt idx="2">
                  <c:v>34.037247999999991</c:v>
                </c:pt>
                <c:pt idx="3">
                  <c:v>35.092601080285313</c:v>
                </c:pt>
                <c:pt idx="4">
                  <c:v>36.344189861226475</c:v>
                </c:pt>
                <c:pt idx="5">
                  <c:v>37.655972943241593</c:v>
                </c:pt>
                <c:pt idx="6">
                  <c:v>38.97295474297524</c:v>
                </c:pt>
                <c:pt idx="7">
                  <c:v>40.269802259259258</c:v>
                </c:pt>
                <c:pt idx="8">
                  <c:v>41.533700490303829</c:v>
                </c:pt>
                <c:pt idx="9">
                  <c:v>42.757695787419209</c:v>
                </c:pt>
                <c:pt idx="10">
                  <c:v>43.93780538109791</c:v>
                </c:pt>
                <c:pt idx="11">
                  <c:v>45.071649225464483</c:v>
                </c:pt>
                <c:pt idx="12">
                  <c:v>46.157756431815976</c:v>
                </c:pt>
                <c:pt idx="13">
                  <c:v>47.195193483848584</c:v>
                </c:pt>
                <c:pt idx="14">
                  <c:v>48.183355499999998</c:v>
                </c:pt>
                <c:pt idx="15">
                  <c:v>49.121844385434109</c:v>
                </c:pt>
                <c:pt idx="16">
                  <c:v>50.010395310131642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47-4D82-986C-FA8A8354DFA6}"/>
            </c:ext>
          </c:extLst>
        </c:ser>
        <c:ser>
          <c:idx val="2"/>
          <c:order val="2"/>
          <c:tx>
            <c:strRef>
              <c:f>H2O!$L$14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H2O!$B$15:$B$31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H2O!$L$15:$L$31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247-4D82-986C-FA8A8354DFA6}"/>
            </c:ext>
          </c:extLst>
        </c:ser>
        <c:ser>
          <c:idx val="3"/>
          <c:order val="3"/>
          <c:tx>
            <c:strRef>
              <c:f>H2O!$N$14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H2O!$B$15:$B$31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H2O!$N$15:$N$31</c:f>
              <c:numCache>
                <c:formatCode>0.0000</c:formatCode>
                <c:ptCount val="17"/>
                <c:pt idx="0">
                  <c:v>33.625937984373692</c:v>
                </c:pt>
                <c:pt idx="1">
                  <c:v>33.611859252794133</c:v>
                </c:pt>
                <c:pt idx="2">
                  <c:v>33.898968422143184</c:v>
                </c:pt>
                <c:pt idx="3">
                  <c:v>35.046847245846493</c:v>
                </c:pt>
                <c:pt idx="4">
                  <c:v>36.387361490337653</c:v>
                </c:pt>
                <c:pt idx="5">
                  <c:v>37.742931332531136</c:v>
                </c:pt>
                <c:pt idx="6">
                  <c:v>39.062680187277522</c:v>
                </c:pt>
                <c:pt idx="7">
                  <c:v>40.3342681294017</c:v>
                </c:pt>
                <c:pt idx="8">
                  <c:v>41.55791249707822</c:v>
                </c:pt>
                <c:pt idx="9">
                  <c:v>42.737770154256168</c:v>
                </c:pt>
                <c:pt idx="10">
                  <c:v>43.878896166761663</c:v>
                </c:pt>
                <c:pt idx="11">
                  <c:v>44.986168005413099</c:v>
                </c:pt>
                <c:pt idx="12">
                  <c:v>46.063942266126517</c:v>
                </c:pt>
                <c:pt idx="13">
                  <c:v>47.115989338857112</c:v>
                </c:pt>
                <c:pt idx="14">
                  <c:v>48.145529762076478</c:v>
                </c:pt>
                <c:pt idx="15">
                  <c:v>49.155302215192265</c:v>
                </c:pt>
                <c:pt idx="16">
                  <c:v>50.147635549532865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47-4D82-986C-FA8A8354D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31</xdr:row>
      <xdr:rowOff>42861</xdr:rowOff>
    </xdr:from>
    <xdr:to>
      <xdr:col>13</xdr:col>
      <xdr:colOff>214312</xdr:colOff>
      <xdr:row>51</xdr:row>
      <xdr:rowOff>85724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103DF03-BB7F-4B25-A763-50C74CC58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571C00-3B3D-4EED-9CF3-9E518B5D1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8A2798-11E2-413E-8800-E5B85BB5A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FA1516-6580-4FC6-AB8A-6A4055B27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E4FCC5-56CA-4C19-9FE0-4DDA93F3A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0D5893-097C-4295-813C-11227CAC3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676199-5FD2-4DFB-BD55-B2B2AE6AB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28B65C-AC1D-4F21-951C-7F7AF0760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9B6F14-D6F9-4B81-990C-6D96C7425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C3F2B2-733D-4B48-BA05-2FEB5DE5F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1B40-61B3-40B3-A94B-266A963749AD}">
  <dimension ref="A1:Y43"/>
  <sheetViews>
    <sheetView tabSelected="1"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6" width="12" bestFit="1" customWidth="1"/>
    <col min="7" max="7" width="10.7109375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7109375" customWidth="1"/>
    <col min="15" max="15" width="10.5703125" customWidth="1"/>
    <col min="16" max="16" width="3.42578125" bestFit="1" customWidth="1"/>
  </cols>
  <sheetData>
    <row r="1" spans="1:22" x14ac:dyDescent="0.25">
      <c r="A1" s="17" t="s">
        <v>70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 t="s">
        <v>57</v>
      </c>
    </row>
    <row r="3" spans="1:22" ht="16.5" thickBot="1" x14ac:dyDescent="0.3">
      <c r="C3" s="3">
        <v>36.460999999999999</v>
      </c>
      <c r="D3" s="3">
        <v>186.9</v>
      </c>
      <c r="E3" s="3">
        <v>24789.7</v>
      </c>
      <c r="F3" s="18">
        <v>-92.31</v>
      </c>
      <c r="G3" s="3">
        <v>-95.297463000000008</v>
      </c>
      <c r="H3" s="19" t="s">
        <v>47</v>
      </c>
      <c r="I3" s="19" t="s">
        <v>49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44.670172084130016</v>
      </c>
      <c r="E4" s="4">
        <f>E3</f>
        <v>24789.7</v>
      </c>
      <c r="F4" s="5">
        <f>F3/4.184*1000</f>
        <v>-22062.619502868067</v>
      </c>
      <c r="G4" s="5">
        <f>G3/4.184*1000</f>
        <v>-22776.640296367113</v>
      </c>
      <c r="H4" s="17" t="s">
        <v>48</v>
      </c>
      <c r="J4" s="1" t="s">
        <v>59</v>
      </c>
      <c r="L4" s="20">
        <f>R18</f>
        <v>23.577364437799645</v>
      </c>
      <c r="M4" s="20">
        <f>R19</f>
        <v>6.5088133114830707E-3</v>
      </c>
      <c r="N4" s="20">
        <f>+R20</f>
        <v>76230.294146735774</v>
      </c>
      <c r="O4" s="20">
        <f>R21</f>
        <v>47.74157695939283</v>
      </c>
      <c r="P4" s="22" t="s">
        <v>47</v>
      </c>
      <c r="Q4" s="15" t="s">
        <v>18</v>
      </c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45</v>
      </c>
      <c r="M5">
        <v>1000</v>
      </c>
      <c r="N5">
        <f>1/100000</f>
        <v>1.0000000000000001E-5</v>
      </c>
      <c r="P5" s="17"/>
      <c r="Q5" t="s">
        <v>19</v>
      </c>
      <c r="R5">
        <v>0.99998660247666282</v>
      </c>
    </row>
    <row r="6" spans="1:22" x14ac:dyDescent="0.25">
      <c r="A6" s="23" t="s">
        <v>17</v>
      </c>
      <c r="D6" s="8">
        <f>G4</f>
        <v>-22776.640296367113</v>
      </c>
      <c r="E6" s="8">
        <f>F4</f>
        <v>-22062.619502868067</v>
      </c>
      <c r="F6" s="9">
        <f>D4</f>
        <v>44.670172084130016</v>
      </c>
      <c r="G6" s="9">
        <f>E4</f>
        <v>24789.7</v>
      </c>
      <c r="H6" s="17" t="s">
        <v>48</v>
      </c>
      <c r="J6" s="1" t="s">
        <v>46</v>
      </c>
      <c r="L6" s="12">
        <f>L4/4.184</f>
        <v>5.6351253436423621</v>
      </c>
      <c r="M6" s="12">
        <f>M4/4.184*1000</f>
        <v>1.5556437168936592</v>
      </c>
      <c r="N6" s="12">
        <f>N4/4.184/100000</f>
        <v>0.18219477568531492</v>
      </c>
      <c r="O6" s="16">
        <f>O4/4.184</f>
        <v>11.410510745552779</v>
      </c>
      <c r="P6" s="17" t="s">
        <v>48</v>
      </c>
      <c r="Q6" t="s">
        <v>20</v>
      </c>
      <c r="R6">
        <v>0.99997320513281918</v>
      </c>
    </row>
    <row r="7" spans="1:22" x14ac:dyDescent="0.25">
      <c r="H7" s="17"/>
      <c r="Q7" t="s">
        <v>21</v>
      </c>
      <c r="R7">
        <v>0.99995310898243361</v>
      </c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60</v>
      </c>
      <c r="L8" s="31">
        <f>R40</f>
        <v>31.483582889103577</v>
      </c>
      <c r="M8" s="31">
        <f>R41</f>
        <v>3.6089438846153847E-3</v>
      </c>
      <c r="N8" s="31">
        <f>R42</f>
        <v>306423.92128290341</v>
      </c>
      <c r="O8" s="31">
        <f>R43</f>
        <v>-118.11926319560193</v>
      </c>
      <c r="P8" s="31"/>
      <c r="Q8" t="s">
        <v>22</v>
      </c>
      <c r="R8">
        <v>5.3009318801181763E-3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45</v>
      </c>
      <c r="M9">
        <v>1000</v>
      </c>
      <c r="N9">
        <f>1/100000</f>
        <v>1.0000000000000001E-5</v>
      </c>
      <c r="P9" s="17"/>
      <c r="Q9" s="13" t="s">
        <v>23</v>
      </c>
      <c r="R9" s="13">
        <v>8</v>
      </c>
    </row>
    <row r="10" spans="1:22" ht="15.75" x14ac:dyDescent="0.25">
      <c r="A10" s="18">
        <v>1800</v>
      </c>
      <c r="B10">
        <v>298.14999999999998</v>
      </c>
      <c r="C10" s="10">
        <v>17.38</v>
      </c>
      <c r="D10" s="10">
        <v>1.1650000000000001E-2</v>
      </c>
      <c r="E10" s="10">
        <v>-7597</v>
      </c>
      <c r="F10" s="10">
        <v>147.69999999999999</v>
      </c>
      <c r="G10" s="10">
        <v>-2.052E-6</v>
      </c>
      <c r="H10" s="33" t="s">
        <v>47</v>
      </c>
      <c r="I10" s="19" t="s">
        <v>50</v>
      </c>
      <c r="J10" s="1" t="s">
        <v>46</v>
      </c>
      <c r="L10" s="12">
        <f>L8/4.184</f>
        <v>7.5247569046614666</v>
      </c>
      <c r="M10" s="12">
        <f>M8/4.184*1000</f>
        <v>0.86255828982203264</v>
      </c>
      <c r="N10" s="12">
        <f>N8/4.184/100000</f>
        <v>0.73237074876410946</v>
      </c>
      <c r="O10" s="16">
        <f>O8/4.184</f>
        <v>-28.231181452103712</v>
      </c>
      <c r="P10" s="17" t="s">
        <v>48</v>
      </c>
    </row>
    <row r="11" spans="1:22" ht="15.75" thickBot="1" x14ac:dyDescent="0.3">
      <c r="Q11" t="s">
        <v>24</v>
      </c>
    </row>
    <row r="12" spans="1:22" x14ac:dyDescent="0.25">
      <c r="I12" s="36" t="s">
        <v>67</v>
      </c>
      <c r="J12" s="37"/>
      <c r="K12" s="38"/>
      <c r="L12" s="17" t="s">
        <v>56</v>
      </c>
      <c r="M12" s="17"/>
      <c r="N12" s="17" t="s">
        <v>66</v>
      </c>
      <c r="O12" s="17"/>
      <c r="Q12" s="14"/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33</v>
      </c>
    </row>
    <row r="13" spans="1:22" x14ac:dyDescent="0.25">
      <c r="I13" s="35" t="s">
        <v>53</v>
      </c>
      <c r="J13" s="17" t="s">
        <v>54</v>
      </c>
      <c r="K13" s="17" t="s">
        <v>54</v>
      </c>
      <c r="L13" s="17" t="s">
        <v>55</v>
      </c>
      <c r="M13" s="17" t="s">
        <v>55</v>
      </c>
      <c r="N13" s="17" t="s">
        <v>55</v>
      </c>
      <c r="O13" s="17" t="s">
        <v>55</v>
      </c>
      <c r="Q13" t="s">
        <v>25</v>
      </c>
      <c r="R13">
        <v>3</v>
      </c>
      <c r="S13">
        <v>4.1947027653458582</v>
      </c>
      <c r="T13">
        <v>1.398234255115286</v>
      </c>
      <c r="U13">
        <v>49759.440785632869</v>
      </c>
      <c r="V13">
        <v>1.3461721774031985E-9</v>
      </c>
    </row>
    <row r="14" spans="1:22" ht="15.75" x14ac:dyDescent="0.25">
      <c r="B14" s="24" t="s">
        <v>58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  <c r="Q14" t="s">
        <v>26</v>
      </c>
      <c r="R14">
        <v>4</v>
      </c>
      <c r="S14">
        <v>1.1239951519061289E-4</v>
      </c>
      <c r="T14">
        <v>2.8099878797653222E-5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I15">
        <v>29.14</v>
      </c>
      <c r="J15" s="11">
        <f t="shared" ref="J15:J31" si="3">C$10+D$10*B15+E$10*B15^-2+F$10*B15^-0.5+G$10*B15^2</f>
        <v>29.139455027656965</v>
      </c>
      <c r="K15" s="11">
        <f t="shared" ref="K15:K31" si="4">J15/4.184</f>
        <v>6.9644968995356029</v>
      </c>
      <c r="L15" s="20">
        <f t="shared" ref="L15:L31" si="5">$L$4+($M$4)*B15+($N$4)*B15^-2+$O$4*B15^-0.5</f>
        <v>29.140413719504068</v>
      </c>
      <c r="M15" s="11">
        <f t="shared" ref="M15:M31" si="6">$L$6+($M$6*0.001)*B15+($N$6*100000)*B15^-2+$O$6*B15^-0.5</f>
        <v>6.964726032386249</v>
      </c>
      <c r="N15" s="32">
        <f t="shared" ref="N15:N31" si="7">$L$8+($M$8)*B15+($N$8)*B15^-2+$O$8*B15^-0.5</f>
        <v>29.165939058788993</v>
      </c>
      <c r="O15" s="11">
        <f>$L$10+($M$10*0.001)*D15+($N$10*100000)*D15^-2+$O$10*D15^-0.5</f>
        <v>6.9708267348922046</v>
      </c>
      <c r="Q15" s="13" t="s">
        <v>27</v>
      </c>
      <c r="R15" s="13">
        <v>7</v>
      </c>
      <c r="S15" s="13">
        <v>4.1948151648610486</v>
      </c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I16">
        <v>29.13</v>
      </c>
      <c r="J16" s="11">
        <f t="shared" si="3"/>
        <v>29.133372364819657</v>
      </c>
      <c r="K16" s="11">
        <f t="shared" si="4"/>
        <v>6.9630431082264952</v>
      </c>
      <c r="L16" s="20">
        <f t="shared" si="5"/>
        <v>29.133372930445901</v>
      </c>
      <c r="M16" s="11">
        <f t="shared" si="6"/>
        <v>6.9630432434144103</v>
      </c>
      <c r="N16" s="32">
        <f t="shared" si="7"/>
        <v>29.151357450718791</v>
      </c>
      <c r="O16" s="11">
        <f t="shared" ref="O16:O31" si="8">$L$10+($M$10*0.001)*D16+($N$10*100000)*D16^-2+$O$10*D16^-0.5</f>
        <v>6.9673416469213185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I17">
        <v>29.05</v>
      </c>
      <c r="J17" s="11">
        <f t="shared" si="3"/>
        <v>29.049198749999999</v>
      </c>
      <c r="K17" s="11">
        <f t="shared" si="4"/>
        <v>6.9429251314531539</v>
      </c>
      <c r="L17" s="20">
        <f t="shared" si="5"/>
        <v>29.044407948779611</v>
      </c>
      <c r="M17" s="11">
        <f t="shared" si="6"/>
        <v>6.941780102480787</v>
      </c>
      <c r="N17" s="32">
        <f t="shared" si="7"/>
        <v>28.936346791187777</v>
      </c>
      <c r="O17" s="11">
        <f t="shared" si="8"/>
        <v>6.9159528659626632</v>
      </c>
      <c r="Q17" s="14"/>
      <c r="R17" s="14" t="s">
        <v>34</v>
      </c>
      <c r="S17" s="14" t="s">
        <v>22</v>
      </c>
      <c r="T17" s="14" t="s">
        <v>35</v>
      </c>
      <c r="U17" s="14" t="s">
        <v>36</v>
      </c>
      <c r="V17" s="14" t="s">
        <v>37</v>
      </c>
      <c r="W17" s="14" t="s">
        <v>38</v>
      </c>
      <c r="X17" s="14" t="s">
        <v>39</v>
      </c>
      <c r="Y17" s="14" t="s">
        <v>40</v>
      </c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I18">
        <v>29.27</v>
      </c>
      <c r="J18" s="11">
        <f t="shared" si="3"/>
        <v>29.266956805534377</v>
      </c>
      <c r="K18" s="11">
        <f t="shared" si="4"/>
        <v>6.9949705558160558</v>
      </c>
      <c r="L18" s="20">
        <f t="shared" si="5"/>
        <v>29.271760498812924</v>
      </c>
      <c r="M18" s="11">
        <f t="shared" si="6"/>
        <v>6.996118666064274</v>
      </c>
      <c r="N18" s="32">
        <f t="shared" si="7"/>
        <v>29.23129647739178</v>
      </c>
      <c r="O18" s="11">
        <f t="shared" si="8"/>
        <v>6.986447532837424</v>
      </c>
      <c r="Q18" t="s">
        <v>28</v>
      </c>
      <c r="R18" s="20">
        <v>23.577364437799645</v>
      </c>
      <c r="S18">
        <v>0.38207728360948912</v>
      </c>
      <c r="T18">
        <v>61.708364902157946</v>
      </c>
      <c r="U18">
        <v>4.1306190334865103E-7</v>
      </c>
      <c r="V18">
        <v>22.51654783391481</v>
      </c>
      <c r="W18">
        <v>24.638181041684479</v>
      </c>
      <c r="X18">
        <v>22.51654783391481</v>
      </c>
      <c r="Y18">
        <v>24.638181041684479</v>
      </c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I19">
        <v>29.64</v>
      </c>
      <c r="J19" s="11">
        <f t="shared" si="3"/>
        <v>29.640004472373477</v>
      </c>
      <c r="K19" s="11">
        <f t="shared" si="4"/>
        <v>7.0841310880433737</v>
      </c>
      <c r="L19" s="20">
        <f t="shared" si="5"/>
        <v>29.643444959535859</v>
      </c>
      <c r="M19" s="11">
        <f t="shared" si="6"/>
        <v>7.0849533842102916</v>
      </c>
      <c r="N19" s="32">
        <f t="shared" si="7"/>
        <v>29.677928051946424</v>
      </c>
      <c r="O19" s="11">
        <f t="shared" si="8"/>
        <v>7.0931950410961813</v>
      </c>
      <c r="Q19" t="s">
        <v>41</v>
      </c>
      <c r="R19" s="20">
        <v>6.5088133114830707E-3</v>
      </c>
      <c r="S19">
        <v>1.5700073296970172E-4</v>
      </c>
      <c r="T19">
        <v>41.457216080253289</v>
      </c>
      <c r="U19">
        <v>2.0233359644544317E-6</v>
      </c>
      <c r="V19">
        <v>6.0729093949168766E-3</v>
      </c>
      <c r="W19">
        <v>6.9447172280492648E-3</v>
      </c>
      <c r="X19">
        <v>6.0729093949168766E-3</v>
      </c>
      <c r="Y19">
        <v>6.9447172280492648E-3</v>
      </c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I20">
        <v>30.1</v>
      </c>
      <c r="J20" s="11">
        <f t="shared" si="3"/>
        <v>30.096551184713633</v>
      </c>
      <c r="K20" s="11">
        <f t="shared" si="4"/>
        <v>7.1932483711074644</v>
      </c>
      <c r="L20" s="20">
        <f t="shared" si="5"/>
        <v>30.093567782317322</v>
      </c>
      <c r="M20" s="11">
        <f t="shared" si="6"/>
        <v>7.1925353208215386</v>
      </c>
      <c r="N20" s="32">
        <f t="shared" si="7"/>
        <v>30.170710043131635</v>
      </c>
      <c r="O20" s="11">
        <f t="shared" si="8"/>
        <v>7.2109727636547873</v>
      </c>
      <c r="Q20" t="s">
        <v>42</v>
      </c>
      <c r="R20" s="20">
        <v>76230.294146735774</v>
      </c>
      <c r="S20">
        <v>9922.7834133317774</v>
      </c>
      <c r="T20">
        <v>7.6823498983477148</v>
      </c>
      <c r="U20">
        <v>1.5439861202743003E-3</v>
      </c>
      <c r="V20">
        <v>48680.230708852905</v>
      </c>
      <c r="W20">
        <v>103780.35758461864</v>
      </c>
      <c r="X20">
        <v>48680.230708852905</v>
      </c>
      <c r="Y20">
        <v>103780.35758461864</v>
      </c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I21">
        <v>30.6</v>
      </c>
      <c r="J21" s="11">
        <f t="shared" si="3"/>
        <v>30.596833266562651</v>
      </c>
      <c r="K21" s="11">
        <f t="shared" si="4"/>
        <v>7.3128186583562735</v>
      </c>
      <c r="L21" s="20">
        <f t="shared" si="5"/>
        <v>30.59144456221668</v>
      </c>
      <c r="M21" s="11">
        <f t="shared" si="6"/>
        <v>7.3115307271072361</v>
      </c>
      <c r="N21" s="32">
        <f t="shared" si="7"/>
        <v>30.673378774081982</v>
      </c>
      <c r="O21" s="11">
        <f t="shared" si="8"/>
        <v>7.3311134737289629</v>
      </c>
      <c r="Q21" s="13" t="s">
        <v>43</v>
      </c>
      <c r="R21" s="21">
        <v>47.74157695939283</v>
      </c>
      <c r="S21" s="13">
        <v>7.6886098160896887</v>
      </c>
      <c r="T21" s="13">
        <v>6.2093900069536208</v>
      </c>
      <c r="U21" s="13">
        <v>3.4226368649407737E-3</v>
      </c>
      <c r="V21" s="13">
        <v>26.394573869734906</v>
      </c>
      <c r="W21" s="13">
        <v>69.088580049050762</v>
      </c>
      <c r="X21" s="13">
        <v>26.394573869734906</v>
      </c>
      <c r="Y21" s="13">
        <v>69.088580049050762</v>
      </c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I22">
        <v>31.12</v>
      </c>
      <c r="J22" s="11">
        <f t="shared" si="3"/>
        <v>31.116834320987657</v>
      </c>
      <c r="K22" s="11">
        <f t="shared" si="4"/>
        <v>7.4371018931614854</v>
      </c>
      <c r="L22" s="20">
        <f t="shared" si="5"/>
        <v>31.120793791036064</v>
      </c>
      <c r="M22" s="11">
        <f t="shared" si="6"/>
        <v>7.43804822921512</v>
      </c>
      <c r="N22" s="32">
        <f t="shared" si="7"/>
        <v>31.17262474945699</v>
      </c>
      <c r="O22" s="11">
        <f t="shared" si="8"/>
        <v>7.4504361255872338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I23">
        <v>31.64</v>
      </c>
      <c r="J23" s="11">
        <f t="shared" si="3"/>
        <v>31.641087104068696</v>
      </c>
      <c r="K23" s="11">
        <f t="shared" si="4"/>
        <v>7.5624013155039904</v>
      </c>
      <c r="L23" s="20">
        <f t="shared" si="5"/>
        <v>31.672129266228424</v>
      </c>
      <c r="M23" s="11">
        <f t="shared" si="6"/>
        <v>7.569820570322281</v>
      </c>
      <c r="N23" s="32">
        <f t="shared" si="7"/>
        <v>31.663691622611854</v>
      </c>
      <c r="O23" s="11">
        <f t="shared" si="8"/>
        <v>7.5678039250984357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I24">
        <v>32.159999999999997</v>
      </c>
      <c r="J24" s="11">
        <f t="shared" si="3"/>
        <v>32.159124047016874</v>
      </c>
      <c r="K24" s="11">
        <f t="shared" si="4"/>
        <v>7.6862151163998265</v>
      </c>
      <c r="L24" s="20">
        <f t="shared" si="5"/>
        <v>32.239522029656428</v>
      </c>
      <c r="M24" s="11">
        <f t="shared" si="6"/>
        <v>7.7054306954245764</v>
      </c>
      <c r="N24" s="32">
        <f t="shared" si="7"/>
        <v>32.145234285667584</v>
      </c>
      <c r="O24" s="11">
        <f t="shared" si="8"/>
        <v>7.6828953837637632</v>
      </c>
      <c r="Q24" s="34" t="s">
        <v>89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I25">
        <v>32.659999999999997</v>
      </c>
      <c r="J25" s="11">
        <f t="shared" si="3"/>
        <v>32.663576043520933</v>
      </c>
      <c r="K25" s="11">
        <f t="shared" si="4"/>
        <v>7.8067820371703949</v>
      </c>
      <c r="L25" s="20">
        <f t="shared" si="5"/>
        <v>32.819058731300032</v>
      </c>
      <c r="M25" s="11">
        <f t="shared" si="6"/>
        <v>7.8439432914197011</v>
      </c>
      <c r="N25" s="32">
        <f t="shared" si="7"/>
        <v>32.617300520298777</v>
      </c>
      <c r="O25" s="11">
        <f t="shared" si="8"/>
        <v>7.7957219216775293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I26">
        <v>33.15</v>
      </c>
      <c r="J26" s="11">
        <f t="shared" si="3"/>
        <v>33.14908568285113</v>
      </c>
      <c r="K26" s="11">
        <f t="shared" si="4"/>
        <v>7.9228216259204416</v>
      </c>
      <c r="L26" s="20">
        <f t="shared" si="5"/>
        <v>33.408041531028552</v>
      </c>
      <c r="M26" s="11">
        <f t="shared" si="6"/>
        <v>7.9847135590412401</v>
      </c>
      <c r="N26" s="32">
        <f t="shared" si="7"/>
        <v>33.080486945227776</v>
      </c>
      <c r="O26" s="11">
        <f t="shared" si="8"/>
        <v>7.9064261341366571</v>
      </c>
      <c r="Q26" s="28" t="s">
        <v>18</v>
      </c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I27">
        <v>33.61</v>
      </c>
      <c r="J27" s="11">
        <f t="shared" si="3"/>
        <v>33.611652522638337</v>
      </c>
      <c r="K27" s="11">
        <f t="shared" si="4"/>
        <v>8.0333777539766569</v>
      </c>
      <c r="L27" s="20">
        <f t="shared" si="5"/>
        <v>34.004543395996158</v>
      </c>
      <c r="M27" s="11">
        <f t="shared" si="6"/>
        <v>8.1272809263853141</v>
      </c>
      <c r="N27" s="32">
        <f t="shared" si="7"/>
        <v>33.535572965369823</v>
      </c>
      <c r="O27" s="11">
        <f t="shared" si="8"/>
        <v>8.0151943033866697</v>
      </c>
      <c r="Q27" s="25" t="s">
        <v>19</v>
      </c>
      <c r="R27" s="25">
        <v>0.99957933869324211</v>
      </c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I28">
        <v>34.049999999999997</v>
      </c>
      <c r="J28" s="11">
        <f t="shared" si="3"/>
        <v>34.048221157121134</v>
      </c>
      <c r="K28" s="11">
        <f t="shared" si="4"/>
        <v>8.1377201618358352</v>
      </c>
      <c r="L28" s="20">
        <f t="shared" si="5"/>
        <v>34.607146752325519</v>
      </c>
      <c r="M28" s="11">
        <f t="shared" si="6"/>
        <v>8.2713065851638436</v>
      </c>
      <c r="N28" s="32">
        <f t="shared" si="7"/>
        <v>33.983360864000005</v>
      </c>
      <c r="O28" s="11">
        <f t="shared" si="8"/>
        <v>8.1222181797323163</v>
      </c>
      <c r="Q28" s="25" t="s">
        <v>20</v>
      </c>
      <c r="R28" s="25">
        <v>0.99915885434241924</v>
      </c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I29">
        <v>34.46</v>
      </c>
      <c r="J29" s="11">
        <f t="shared" si="3"/>
        <v>34.456412421874994</v>
      </c>
      <c r="K29" s="11">
        <f t="shared" si="4"/>
        <v>8.2352802155532974</v>
      </c>
      <c r="L29" s="20">
        <f t="shared" si="5"/>
        <v>35.214782618808449</v>
      </c>
      <c r="M29" s="11">
        <f t="shared" si="6"/>
        <v>8.4165350427362444</v>
      </c>
      <c r="N29" s="32">
        <f t="shared" si="7"/>
        <v>34.424608368849277</v>
      </c>
      <c r="O29" s="11">
        <f t="shared" si="8"/>
        <v>8.2276788644477232</v>
      </c>
      <c r="Q29" s="25" t="s">
        <v>21</v>
      </c>
      <c r="R29" s="25">
        <v>0.99896474380605449</v>
      </c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I30">
        <v>34.83</v>
      </c>
      <c r="J30" s="11">
        <f t="shared" si="3"/>
        <v>34.834342462063461</v>
      </c>
      <c r="K30" s="11">
        <f t="shared" si="4"/>
        <v>8.3256076630170792</v>
      </c>
      <c r="L30" s="20">
        <f t="shared" si="5"/>
        <v>35.82662765253815</v>
      </c>
      <c r="M30" s="11">
        <f t="shared" si="6"/>
        <v>8.5627695154249874</v>
      </c>
      <c r="N30" s="32">
        <f t="shared" si="7"/>
        <v>34.860003598658281</v>
      </c>
      <c r="O30" s="11">
        <f t="shared" si="8"/>
        <v>8.3317408218590536</v>
      </c>
      <c r="Q30" s="25" t="s">
        <v>22</v>
      </c>
      <c r="R30" s="25">
        <v>7.0242495569353802E-2</v>
      </c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I31">
        <v>35.17</v>
      </c>
      <c r="J31" s="11">
        <f t="shared" si="3"/>
        <v>35.180497632955351</v>
      </c>
      <c r="K31" s="11">
        <f t="shared" si="4"/>
        <v>8.4083407344539562</v>
      </c>
      <c r="L31" s="20">
        <f t="shared" si="5"/>
        <v>36.442036027450513</v>
      </c>
      <c r="M31" s="11">
        <f t="shared" si="6"/>
        <v>8.7098556470962034</v>
      </c>
      <c r="N31" s="32">
        <f t="shared" si="7"/>
        <v>35.290159432612221</v>
      </c>
      <c r="O31" s="11">
        <f t="shared" si="8"/>
        <v>8.4345505336071263</v>
      </c>
      <c r="Q31" s="26" t="s">
        <v>23</v>
      </c>
      <c r="R31" s="26">
        <v>17</v>
      </c>
    </row>
    <row r="33" spans="17:25" ht="15.75" thickBot="1" x14ac:dyDescent="0.3">
      <c r="Q33" t="s">
        <v>24</v>
      </c>
    </row>
    <row r="34" spans="17:25" x14ac:dyDescent="0.25">
      <c r="Q34" s="27"/>
      <c r="R34" s="27" t="s">
        <v>29</v>
      </c>
      <c r="S34" s="27" t="s">
        <v>30</v>
      </c>
      <c r="T34" s="27" t="s">
        <v>31</v>
      </c>
      <c r="U34" s="27" t="s">
        <v>32</v>
      </c>
      <c r="V34" s="27" t="s">
        <v>33</v>
      </c>
    </row>
    <row r="35" spans="17:25" x14ac:dyDescent="0.25">
      <c r="Q35" s="25" t="s">
        <v>25</v>
      </c>
      <c r="R35" s="25">
        <v>3</v>
      </c>
      <c r="S35" s="25">
        <v>76.191504952433945</v>
      </c>
      <c r="T35" s="25">
        <v>25.397168317477981</v>
      </c>
      <c r="U35" s="25">
        <v>5147.370529463321</v>
      </c>
      <c r="V35" s="25">
        <v>3.1207377395374645E-20</v>
      </c>
    </row>
    <row r="36" spans="17:25" x14ac:dyDescent="0.25">
      <c r="Q36" s="25" t="s">
        <v>26</v>
      </c>
      <c r="R36" s="25">
        <v>13</v>
      </c>
      <c r="S36" s="25">
        <v>6.4142106389538947E-2</v>
      </c>
      <c r="T36" s="25">
        <v>4.9340081838106882E-3</v>
      </c>
      <c r="U36" s="25"/>
      <c r="V36" s="25"/>
    </row>
    <row r="37" spans="17:25" ht="15.75" thickBot="1" x14ac:dyDescent="0.3">
      <c r="Q37" s="26" t="s">
        <v>27</v>
      </c>
      <c r="R37" s="26">
        <v>16</v>
      </c>
      <c r="S37" s="26">
        <v>76.255647058823484</v>
      </c>
      <c r="T37" s="26"/>
      <c r="U37" s="26"/>
      <c r="V37" s="26"/>
    </row>
    <row r="38" spans="17:25" ht="15.75" thickBot="1" x14ac:dyDescent="0.3"/>
    <row r="39" spans="17:25" x14ac:dyDescent="0.25">
      <c r="Q39" s="27"/>
      <c r="R39" s="27" t="s">
        <v>34</v>
      </c>
      <c r="S39" s="27" t="s">
        <v>22</v>
      </c>
      <c r="T39" s="27" t="s">
        <v>35</v>
      </c>
      <c r="U39" s="27" t="s">
        <v>36</v>
      </c>
      <c r="V39" s="27" t="s">
        <v>37</v>
      </c>
      <c r="W39" s="27" t="s">
        <v>38</v>
      </c>
      <c r="X39" s="27" t="s">
        <v>39</v>
      </c>
      <c r="Y39" s="27" t="s">
        <v>40</v>
      </c>
    </row>
    <row r="40" spans="17:25" x14ac:dyDescent="0.25">
      <c r="Q40" s="25" t="s">
        <v>28</v>
      </c>
      <c r="R40" s="29">
        <v>31.483582889103577</v>
      </c>
      <c r="S40" s="25">
        <v>0.89299264734971784</v>
      </c>
      <c r="T40" s="25">
        <v>35.256262168051016</v>
      </c>
      <c r="U40" s="25">
        <v>2.7275438175775416E-14</v>
      </c>
      <c r="V40" s="25">
        <v>29.554389563317514</v>
      </c>
      <c r="W40" s="25">
        <v>33.412776214889639</v>
      </c>
      <c r="X40" s="25">
        <v>29.554389563317514</v>
      </c>
      <c r="Y40" s="25">
        <v>33.412776214889639</v>
      </c>
    </row>
    <row r="41" spans="17:25" x14ac:dyDescent="0.25">
      <c r="Q41" s="25" t="s">
        <v>41</v>
      </c>
      <c r="R41" s="29">
        <v>3.6089438846153847E-3</v>
      </c>
      <c r="S41" s="25">
        <v>2.4269103154363707E-4</v>
      </c>
      <c r="T41" s="25">
        <v>14.870528431399734</v>
      </c>
      <c r="U41" s="25">
        <v>1.5362809736888928E-9</v>
      </c>
      <c r="V41" s="25">
        <v>3.0846417868638882E-3</v>
      </c>
      <c r="W41" s="25">
        <v>4.1332459823668812E-3</v>
      </c>
      <c r="X41" s="25">
        <v>3.0846417868638882E-3</v>
      </c>
      <c r="Y41" s="25">
        <v>4.1332459823668812E-3</v>
      </c>
    </row>
    <row r="42" spans="17:25" x14ac:dyDescent="0.25">
      <c r="Q42" s="25" t="s">
        <v>42</v>
      </c>
      <c r="R42" s="29">
        <v>306423.92128290341</v>
      </c>
      <c r="S42" s="25">
        <v>39039.643122402951</v>
      </c>
      <c r="T42" s="25">
        <v>7.8490451442436893</v>
      </c>
      <c r="U42" s="25">
        <v>2.7530260485043342E-6</v>
      </c>
      <c r="V42" s="25">
        <v>222083.89992177085</v>
      </c>
      <c r="W42" s="25">
        <v>390763.94264403597</v>
      </c>
      <c r="X42" s="25">
        <v>222083.89992177085</v>
      </c>
      <c r="Y42" s="25">
        <v>390763.94264403597</v>
      </c>
    </row>
    <row r="43" spans="17:25" ht="15.75" thickBot="1" x14ac:dyDescent="0.3">
      <c r="Q43" s="26" t="s">
        <v>43</v>
      </c>
      <c r="R43" s="30">
        <v>-118.11926319560193</v>
      </c>
      <c r="S43" s="26">
        <v>21.323444880931902</v>
      </c>
      <c r="T43" s="26">
        <v>-5.539408095416511</v>
      </c>
      <c r="U43" s="26">
        <v>9.5544200063422757E-5</v>
      </c>
      <c r="V43" s="26">
        <v>-164.1857651641792</v>
      </c>
      <c r="W43" s="26">
        <v>-72.052761227024661</v>
      </c>
      <c r="X43" s="26">
        <v>-164.1857651641792</v>
      </c>
      <c r="Y43" s="26">
        <v>-72.052761227024661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30707-C421-4161-8A02-A47788088288}">
  <dimension ref="A1:Y43"/>
  <sheetViews>
    <sheetView zoomScaleNormal="100" workbookViewId="0">
      <selection activeCell="N15" sqref="N15"/>
    </sheetView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5" width="10.28515625" bestFit="1" customWidth="1"/>
    <col min="6" max="6" width="9.5703125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2" x14ac:dyDescent="0.25">
      <c r="A1" s="1" t="s">
        <v>74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 t="s">
        <v>57</v>
      </c>
    </row>
    <row r="3" spans="1:22" ht="16.5" thickBot="1" x14ac:dyDescent="0.3">
      <c r="C3" s="3"/>
      <c r="D3" s="3"/>
      <c r="E3" s="3"/>
      <c r="F3" s="3"/>
      <c r="G3" s="3"/>
      <c r="H3" s="19" t="s">
        <v>47</v>
      </c>
      <c r="I3" s="19" t="s">
        <v>75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0</v>
      </c>
      <c r="E4" s="4">
        <f>E3</f>
        <v>0</v>
      </c>
      <c r="F4" s="5">
        <f>F3/4.184*1000</f>
        <v>0</v>
      </c>
      <c r="G4" s="5">
        <f>G3/4.184*1000</f>
        <v>0</v>
      </c>
      <c r="H4" s="17" t="s">
        <v>48</v>
      </c>
      <c r="J4" s="1" t="s">
        <v>59</v>
      </c>
      <c r="L4" s="20">
        <f>R18</f>
        <v>0</v>
      </c>
      <c r="M4" s="20">
        <f>R19</f>
        <v>0</v>
      </c>
      <c r="N4" s="20">
        <f>+R20</f>
        <v>0</v>
      </c>
      <c r="O4" s="20">
        <f>R21</f>
        <v>0</v>
      </c>
      <c r="P4" s="22" t="s">
        <v>47</v>
      </c>
      <c r="Q4" s="15"/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45</v>
      </c>
      <c r="M5">
        <v>1000</v>
      </c>
      <c r="N5">
        <f>1/100000</f>
        <v>1.0000000000000001E-5</v>
      </c>
      <c r="P5" s="17"/>
    </row>
    <row r="6" spans="1:22" x14ac:dyDescent="0.25">
      <c r="A6" s="23" t="s">
        <v>90</v>
      </c>
      <c r="D6" s="8">
        <f>G4</f>
        <v>0</v>
      </c>
      <c r="E6" s="8">
        <f>F4</f>
        <v>0</v>
      </c>
      <c r="F6" s="9">
        <f>D4</f>
        <v>0</v>
      </c>
      <c r="G6" s="9">
        <f>E4</f>
        <v>0</v>
      </c>
      <c r="H6" s="23" t="s">
        <v>48</v>
      </c>
      <c r="J6" s="1" t="s">
        <v>46</v>
      </c>
      <c r="L6" s="12">
        <f>L4/4.184</f>
        <v>0</v>
      </c>
      <c r="M6" s="12">
        <f>M4/4.184*1000</f>
        <v>0</v>
      </c>
      <c r="N6" s="12">
        <f>N4/4.184/100000</f>
        <v>0</v>
      </c>
      <c r="O6" s="16">
        <f>O4/4.184</f>
        <v>0</v>
      </c>
      <c r="P6" s="23" t="s">
        <v>48</v>
      </c>
    </row>
    <row r="7" spans="1:22" x14ac:dyDescent="0.25">
      <c r="H7" s="17"/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60</v>
      </c>
      <c r="L8" s="31">
        <f>R40</f>
        <v>0</v>
      </c>
      <c r="M8" s="31">
        <f>R41</f>
        <v>0</v>
      </c>
      <c r="N8" s="31">
        <f>R42</f>
        <v>0</v>
      </c>
      <c r="O8" s="31">
        <f>R43</f>
        <v>0</v>
      </c>
      <c r="P8" s="31" t="s">
        <v>47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45</v>
      </c>
      <c r="M9">
        <v>1000</v>
      </c>
      <c r="N9">
        <f>1/100000</f>
        <v>1.0000000000000001E-5</v>
      </c>
      <c r="P9" s="17"/>
      <c r="Q9" s="13"/>
      <c r="R9" s="13"/>
    </row>
    <row r="10" spans="1:22" x14ac:dyDescent="0.25">
      <c r="A10" s="18">
        <v>1800</v>
      </c>
      <c r="B10">
        <v>298.14999999999998</v>
      </c>
      <c r="C10" s="10"/>
      <c r="D10" s="10"/>
      <c r="E10" s="10"/>
      <c r="F10" s="10"/>
      <c r="G10" s="10"/>
      <c r="H10" s="19" t="s">
        <v>47</v>
      </c>
      <c r="I10" s="19" t="s">
        <v>75</v>
      </c>
      <c r="J10" s="1" t="s">
        <v>46</v>
      </c>
      <c r="L10" s="12">
        <f>L8/4.184</f>
        <v>0</v>
      </c>
      <c r="M10" s="12">
        <f>M8/4.184*1000</f>
        <v>0</v>
      </c>
      <c r="N10" s="12">
        <f>N8/4.184/100000</f>
        <v>0</v>
      </c>
      <c r="O10" s="16">
        <f>O8/4.184</f>
        <v>0</v>
      </c>
      <c r="P10" s="23" t="s">
        <v>48</v>
      </c>
    </row>
    <row r="11" spans="1:22" ht="15.75" thickBot="1" x14ac:dyDescent="0.3"/>
    <row r="12" spans="1:22" x14ac:dyDescent="0.25">
      <c r="I12" s="36" t="s">
        <v>67</v>
      </c>
      <c r="J12" s="37"/>
      <c r="K12" s="38"/>
      <c r="L12" s="17" t="s">
        <v>56</v>
      </c>
      <c r="M12" s="17"/>
      <c r="N12" s="17" t="s">
        <v>66</v>
      </c>
      <c r="O12" s="17"/>
      <c r="Q12" s="14"/>
      <c r="R12" s="14"/>
      <c r="S12" s="14"/>
      <c r="T12" s="14"/>
      <c r="U12" s="14"/>
      <c r="V12" s="14"/>
    </row>
    <row r="13" spans="1:22" x14ac:dyDescent="0.25">
      <c r="I13" s="35" t="s">
        <v>75</v>
      </c>
      <c r="J13" s="17" t="s">
        <v>54</v>
      </c>
      <c r="K13" s="17" t="s">
        <v>54</v>
      </c>
      <c r="L13" s="17" t="s">
        <v>55</v>
      </c>
      <c r="M13" s="17" t="s">
        <v>55</v>
      </c>
      <c r="N13" s="17" t="s">
        <v>55</v>
      </c>
      <c r="O13" s="17" t="s">
        <v>55</v>
      </c>
    </row>
    <row r="14" spans="1:22" ht="15.75" x14ac:dyDescent="0.25">
      <c r="B14" s="24" t="s">
        <v>58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J15" s="11">
        <f t="shared" ref="J15:J31" si="3">C$10+D$10*B15+E$10*B15^-2+F$10*B15^-0.5+G$10*B15^2</f>
        <v>0</v>
      </c>
      <c r="K15" s="11">
        <f t="shared" ref="K15:K31" si="4">J15/4.184</f>
        <v>0</v>
      </c>
      <c r="L15" s="20">
        <f t="shared" ref="L15:L31" si="5">$L$4+($M$4)*B15+($N$4)*B15^-2+$O$4*B15^-0.5</f>
        <v>0</v>
      </c>
      <c r="M15" s="11">
        <f t="shared" ref="M15:M31" si="6">$L$6+($M$6*0.001)*B15+($N$6*100000)*B15^-2+$O$6*B15^-0.5</f>
        <v>0</v>
      </c>
      <c r="N15" s="32">
        <f t="shared" ref="N15:N31" si="7">$L$8+($M$8)*B15+($N$8)*B15^-2+$O$8*B15^-0.5</f>
        <v>0</v>
      </c>
      <c r="O15" s="11">
        <f>$L$10+($M$10*0.001)*D15+($N$10*100000)*D15^-2+$O$10*D15^-0.5</f>
        <v>0</v>
      </c>
      <c r="Q15" s="13"/>
      <c r="R15" s="13"/>
      <c r="S15" s="13"/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J16" s="11">
        <f t="shared" si="3"/>
        <v>0</v>
      </c>
      <c r="K16" s="11">
        <f t="shared" si="4"/>
        <v>0</v>
      </c>
      <c r="L16" s="20"/>
      <c r="M16" s="11"/>
      <c r="N16" s="32">
        <f t="shared" si="7"/>
        <v>0</v>
      </c>
      <c r="O16" s="11">
        <f t="shared" ref="O16:O31" si="8">$L$10+($M$10*0.001)*D16+($N$10*100000)*D16^-2+$O$10*D16^-0.5</f>
        <v>0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J17" s="11">
        <f t="shared" si="3"/>
        <v>0</v>
      </c>
      <c r="K17" s="11">
        <f t="shared" si="4"/>
        <v>0</v>
      </c>
      <c r="L17" s="20"/>
      <c r="M17" s="11"/>
      <c r="N17" s="32">
        <f t="shared" si="7"/>
        <v>0</v>
      </c>
      <c r="O17" s="11">
        <f t="shared" si="8"/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J18" s="11">
        <f t="shared" si="3"/>
        <v>0</v>
      </c>
      <c r="K18" s="11">
        <f t="shared" si="4"/>
        <v>0</v>
      </c>
      <c r="L18" s="20"/>
      <c r="M18" s="11"/>
      <c r="N18" s="32">
        <f t="shared" si="7"/>
        <v>0</v>
      </c>
      <c r="O18" s="11">
        <f t="shared" si="8"/>
        <v>0</v>
      </c>
      <c r="R18" s="20"/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J19" s="11">
        <f t="shared" si="3"/>
        <v>0</v>
      </c>
      <c r="K19" s="11">
        <f t="shared" si="4"/>
        <v>0</v>
      </c>
      <c r="L19" s="20"/>
      <c r="M19" s="11"/>
      <c r="N19" s="32">
        <f t="shared" si="7"/>
        <v>0</v>
      </c>
      <c r="O19" s="11">
        <f t="shared" si="8"/>
        <v>0</v>
      </c>
      <c r="R19" s="20"/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J20" s="11">
        <f t="shared" si="3"/>
        <v>0</v>
      </c>
      <c r="K20" s="11">
        <f t="shared" si="4"/>
        <v>0</v>
      </c>
      <c r="L20" s="20"/>
      <c r="M20" s="11"/>
      <c r="N20" s="32">
        <f t="shared" si="7"/>
        <v>0</v>
      </c>
      <c r="O20" s="11">
        <f t="shared" si="8"/>
        <v>0</v>
      </c>
      <c r="R20" s="20"/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J21" s="11">
        <f t="shared" si="3"/>
        <v>0</v>
      </c>
      <c r="K21" s="11">
        <f t="shared" si="4"/>
        <v>0</v>
      </c>
      <c r="L21" s="20"/>
      <c r="M21" s="11"/>
      <c r="N21" s="32">
        <f t="shared" si="7"/>
        <v>0</v>
      </c>
      <c r="O21" s="11">
        <f t="shared" si="8"/>
        <v>0</v>
      </c>
      <c r="Q21" s="13"/>
      <c r="R21" s="21"/>
      <c r="S21" s="13"/>
      <c r="T21" s="13"/>
      <c r="U21" s="13"/>
      <c r="V21" s="13"/>
      <c r="W21" s="13"/>
      <c r="X21" s="13"/>
      <c r="Y21" s="13"/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J22" s="11">
        <f t="shared" si="3"/>
        <v>0</v>
      </c>
      <c r="K22" s="11">
        <f t="shared" si="4"/>
        <v>0</v>
      </c>
      <c r="L22" s="20"/>
      <c r="M22" s="11"/>
      <c r="N22" s="32">
        <f t="shared" si="7"/>
        <v>0</v>
      </c>
      <c r="O22" s="11">
        <f t="shared" si="8"/>
        <v>0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J23" s="11">
        <f t="shared" si="3"/>
        <v>0</v>
      </c>
      <c r="K23" s="11">
        <f t="shared" si="4"/>
        <v>0</v>
      </c>
      <c r="L23" s="20"/>
      <c r="M23" s="11"/>
      <c r="N23" s="32">
        <f t="shared" si="7"/>
        <v>0</v>
      </c>
      <c r="O23" s="11">
        <f t="shared" si="8"/>
        <v>0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J24" s="11">
        <f t="shared" si="3"/>
        <v>0</v>
      </c>
      <c r="K24" s="11">
        <f t="shared" si="4"/>
        <v>0</v>
      </c>
      <c r="L24" s="20"/>
      <c r="M24" s="11"/>
      <c r="N24" s="32">
        <f t="shared" si="7"/>
        <v>0</v>
      </c>
      <c r="O24" s="11">
        <f t="shared" si="8"/>
        <v>0</v>
      </c>
      <c r="Q24" s="34" t="s">
        <v>89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J25" s="11">
        <f t="shared" si="3"/>
        <v>0</v>
      </c>
      <c r="K25" s="11">
        <f t="shared" si="4"/>
        <v>0</v>
      </c>
      <c r="L25" s="20"/>
      <c r="M25" s="11"/>
      <c r="N25" s="32">
        <f t="shared" si="7"/>
        <v>0</v>
      </c>
      <c r="O25" s="11">
        <f t="shared" si="8"/>
        <v>0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J26" s="11">
        <f t="shared" si="3"/>
        <v>0</v>
      </c>
      <c r="K26" s="11">
        <f t="shared" si="4"/>
        <v>0</v>
      </c>
      <c r="L26" s="20"/>
      <c r="M26" s="11"/>
      <c r="N26" s="32">
        <f t="shared" si="7"/>
        <v>0</v>
      </c>
      <c r="O26" s="11">
        <f t="shared" si="8"/>
        <v>0</v>
      </c>
      <c r="Q26" s="28"/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J27" s="11">
        <f t="shared" si="3"/>
        <v>0</v>
      </c>
      <c r="K27" s="11">
        <f t="shared" si="4"/>
        <v>0</v>
      </c>
      <c r="L27" s="20"/>
      <c r="M27" s="11"/>
      <c r="N27" s="32">
        <f t="shared" si="7"/>
        <v>0</v>
      </c>
      <c r="O27" s="11">
        <f t="shared" si="8"/>
        <v>0</v>
      </c>
      <c r="Q27" s="25"/>
      <c r="R27" s="25"/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J28" s="11">
        <f t="shared" si="3"/>
        <v>0</v>
      </c>
      <c r="K28" s="11">
        <f t="shared" si="4"/>
        <v>0</v>
      </c>
      <c r="L28" s="20"/>
      <c r="M28" s="11"/>
      <c r="N28" s="32">
        <f t="shared" si="7"/>
        <v>0</v>
      </c>
      <c r="O28" s="11">
        <f t="shared" si="8"/>
        <v>0</v>
      </c>
      <c r="Q28" s="25"/>
      <c r="R28" s="25"/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J29" s="11">
        <f t="shared" si="3"/>
        <v>0</v>
      </c>
      <c r="K29" s="11">
        <f t="shared" si="4"/>
        <v>0</v>
      </c>
      <c r="L29" s="20"/>
      <c r="M29" s="11"/>
      <c r="N29" s="32">
        <f t="shared" si="7"/>
        <v>0</v>
      </c>
      <c r="O29" s="11">
        <f t="shared" si="8"/>
        <v>0</v>
      </c>
      <c r="Q29" s="25"/>
      <c r="R29" s="25"/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J30" s="11">
        <f t="shared" si="3"/>
        <v>0</v>
      </c>
      <c r="K30" s="11">
        <f t="shared" si="4"/>
        <v>0</v>
      </c>
      <c r="L30" s="20"/>
      <c r="M30" s="11"/>
      <c r="N30" s="32">
        <f t="shared" si="7"/>
        <v>0</v>
      </c>
      <c r="O30" s="11">
        <f t="shared" si="8"/>
        <v>0</v>
      </c>
      <c r="Q30" s="25"/>
      <c r="R30" s="25"/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J31" s="11">
        <f t="shared" si="3"/>
        <v>0</v>
      </c>
      <c r="K31" s="11">
        <f t="shared" si="4"/>
        <v>0</v>
      </c>
      <c r="L31" s="20"/>
      <c r="M31" s="11"/>
      <c r="N31" s="32">
        <f t="shared" si="7"/>
        <v>0</v>
      </c>
      <c r="O31" s="11">
        <f t="shared" si="8"/>
        <v>0</v>
      </c>
      <c r="Q31" s="26"/>
      <c r="R31" s="26"/>
    </row>
    <row r="33" spans="17:25" ht="15.75" thickBot="1" x14ac:dyDescent="0.3"/>
    <row r="34" spans="17:25" x14ac:dyDescent="0.25">
      <c r="Q34" s="27"/>
      <c r="R34" s="27"/>
      <c r="S34" s="27"/>
      <c r="T34" s="27"/>
      <c r="U34" s="27"/>
      <c r="V34" s="27"/>
    </row>
    <row r="35" spans="17:25" x14ac:dyDescent="0.25">
      <c r="Q35" s="25"/>
      <c r="R35" s="25"/>
      <c r="S35" s="25"/>
      <c r="T35" s="25"/>
      <c r="U35" s="25"/>
      <c r="V35" s="25"/>
    </row>
    <row r="36" spans="17:25" x14ac:dyDescent="0.25">
      <c r="Q36" s="25"/>
      <c r="R36" s="25"/>
      <c r="S36" s="25"/>
      <c r="T36" s="25"/>
      <c r="U36" s="25"/>
      <c r="V36" s="25"/>
    </row>
    <row r="37" spans="17:25" ht="15.75" thickBot="1" x14ac:dyDescent="0.3">
      <c r="Q37" s="26"/>
      <c r="R37" s="26"/>
      <c r="S37" s="26"/>
      <c r="T37" s="26"/>
      <c r="U37" s="26"/>
      <c r="V37" s="26"/>
    </row>
    <row r="38" spans="17:25" ht="15.75" thickBot="1" x14ac:dyDescent="0.3"/>
    <row r="39" spans="17:25" x14ac:dyDescent="0.25">
      <c r="Q39" s="27"/>
      <c r="R39" s="27"/>
      <c r="S39" s="27"/>
      <c r="T39" s="27"/>
      <c r="U39" s="27"/>
      <c r="V39" s="27"/>
      <c r="W39" s="27"/>
      <c r="X39" s="27"/>
      <c r="Y39" s="27"/>
    </row>
    <row r="40" spans="17:25" x14ac:dyDescent="0.25">
      <c r="Q40" s="25"/>
      <c r="R40" s="29"/>
      <c r="S40" s="25"/>
      <c r="T40" s="25"/>
      <c r="U40" s="25"/>
      <c r="V40" s="25"/>
      <c r="W40" s="25"/>
      <c r="X40" s="25"/>
      <c r="Y40" s="25"/>
    </row>
    <row r="41" spans="17:25" x14ac:dyDescent="0.25">
      <c r="Q41" s="25"/>
      <c r="R41" s="29"/>
      <c r="S41" s="25"/>
      <c r="T41" s="25"/>
      <c r="U41" s="25"/>
      <c r="V41" s="25"/>
      <c r="W41" s="25"/>
      <c r="X41" s="25"/>
      <c r="Y41" s="25"/>
    </row>
    <row r="42" spans="17:25" x14ac:dyDescent="0.25">
      <c r="Q42" s="25"/>
      <c r="R42" s="29"/>
      <c r="S42" s="25"/>
      <c r="T42" s="25"/>
      <c r="U42" s="25"/>
      <c r="V42" s="25"/>
      <c r="W42" s="25"/>
      <c r="X42" s="25"/>
      <c r="Y42" s="25"/>
    </row>
    <row r="43" spans="17:25" ht="15.75" thickBot="1" x14ac:dyDescent="0.3">
      <c r="Q43" s="26"/>
      <c r="R43" s="30"/>
      <c r="S43" s="26"/>
      <c r="T43" s="26"/>
      <c r="U43" s="26"/>
      <c r="V43" s="26"/>
      <c r="W43" s="26"/>
      <c r="X43" s="26"/>
      <c r="Y43" s="2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E05D0-E449-4C43-8BC7-AB6E2870A8EC}">
  <dimension ref="A1:Y43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6" width="12" bestFit="1" customWidth="1"/>
    <col min="7" max="7" width="12.7109375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2" x14ac:dyDescent="0.25">
      <c r="A1" s="17" t="s">
        <v>69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 t="s">
        <v>57</v>
      </c>
    </row>
    <row r="3" spans="1:22" ht="16.5" thickBot="1" x14ac:dyDescent="0.3">
      <c r="C3" s="3">
        <v>20.006</v>
      </c>
      <c r="D3" s="3">
        <v>173.8</v>
      </c>
      <c r="E3" s="3">
        <v>24789.7</v>
      </c>
      <c r="F3" s="3">
        <v>-273.3</v>
      </c>
      <c r="G3" s="3">
        <v>-275.40642975000003</v>
      </c>
      <c r="H3" s="19" t="s">
        <v>47</v>
      </c>
      <c r="I3" s="19" t="s">
        <v>51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41.539196940726576</v>
      </c>
      <c r="E4" s="4">
        <f>E3</f>
        <v>24789.7</v>
      </c>
      <c r="F4" s="5">
        <f>F3/4.184*1000</f>
        <v>-65320.267686424471</v>
      </c>
      <c r="G4" s="5">
        <f>G3/4.184*1000</f>
        <v>-65823.716479445502</v>
      </c>
      <c r="H4" s="17" t="s">
        <v>48</v>
      </c>
      <c r="J4" s="1" t="s">
        <v>59</v>
      </c>
      <c r="L4" s="20">
        <f>R18</f>
        <v>12.616522144559198</v>
      </c>
      <c r="M4" s="20">
        <f>R19</f>
        <v>8.2220819874483375E-3</v>
      </c>
      <c r="N4" s="20">
        <f>+R20</f>
        <v>-332732.76846275857</v>
      </c>
      <c r="O4" s="20">
        <f>R21</f>
        <v>307.61006509229685</v>
      </c>
      <c r="P4" s="22" t="s">
        <v>47</v>
      </c>
      <c r="Q4" s="15" t="s">
        <v>18</v>
      </c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45</v>
      </c>
      <c r="M5">
        <v>1000</v>
      </c>
      <c r="N5">
        <f>1/100000</f>
        <v>1.0000000000000001E-5</v>
      </c>
      <c r="P5" s="17"/>
      <c r="Q5" t="s">
        <v>19</v>
      </c>
      <c r="R5">
        <v>0.99989536551204805</v>
      </c>
    </row>
    <row r="6" spans="1:22" x14ac:dyDescent="0.25">
      <c r="A6" s="23" t="s">
        <v>44</v>
      </c>
      <c r="D6" s="8">
        <f>G4</f>
        <v>-65823.716479445502</v>
      </c>
      <c r="E6" s="8">
        <f>F4</f>
        <v>-65320.267686424471</v>
      </c>
      <c r="F6" s="9">
        <f>D4</f>
        <v>41.539196940726576</v>
      </c>
      <c r="G6" s="9">
        <f>E4</f>
        <v>24789.7</v>
      </c>
      <c r="H6" s="23" t="s">
        <v>48</v>
      </c>
      <c r="J6" s="1" t="s">
        <v>46</v>
      </c>
      <c r="L6" s="12">
        <f>L4/4.184</f>
        <v>3.0154211626575522</v>
      </c>
      <c r="M6" s="12">
        <f>M4/4.184*1000</f>
        <v>1.9651247579943443</v>
      </c>
      <c r="N6" s="12">
        <f>N4/4.184/100000</f>
        <v>-0.79525040263565616</v>
      </c>
      <c r="O6" s="16">
        <f>O4/4.184</f>
        <v>73.520570050740162</v>
      </c>
      <c r="P6" s="23" t="s">
        <v>48</v>
      </c>
      <c r="Q6" t="s">
        <v>20</v>
      </c>
      <c r="R6">
        <v>0.9997907419724722</v>
      </c>
    </row>
    <row r="7" spans="1:22" x14ac:dyDescent="0.25">
      <c r="H7" s="17"/>
      <c r="Q7" t="s">
        <v>21</v>
      </c>
      <c r="R7">
        <v>0.99963379845182643</v>
      </c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60</v>
      </c>
      <c r="L8" s="31">
        <f>R40</f>
        <v>19.943839282546996</v>
      </c>
      <c r="M8" s="31">
        <f>R41</f>
        <v>5.5378211624919323E-3</v>
      </c>
      <c r="N8" s="31">
        <f>R42</f>
        <v>-118079.44502051263</v>
      </c>
      <c r="O8" s="31">
        <f>R43</f>
        <v>153.68763717686971</v>
      </c>
      <c r="P8" s="31" t="s">
        <v>47</v>
      </c>
      <c r="Q8" t="s">
        <v>22</v>
      </c>
      <c r="R8">
        <v>4.9366865608717319E-3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45</v>
      </c>
      <c r="M9">
        <v>1000</v>
      </c>
      <c r="N9">
        <f>1/100000</f>
        <v>1.0000000000000001E-5</v>
      </c>
      <c r="P9" s="17"/>
      <c r="Q9" s="13" t="s">
        <v>23</v>
      </c>
      <c r="R9" s="13">
        <v>8</v>
      </c>
    </row>
    <row r="10" spans="1:22" x14ac:dyDescent="0.25">
      <c r="A10" s="18">
        <v>1800</v>
      </c>
      <c r="B10">
        <v>298.14999999999998</v>
      </c>
      <c r="C10" s="10">
        <v>6.8449999999999998</v>
      </c>
      <c r="D10" s="10">
        <v>1.3010000000000001E-2</v>
      </c>
      <c r="E10" s="10">
        <v>-410800</v>
      </c>
      <c r="F10" s="10">
        <v>400.7</v>
      </c>
      <c r="G10" s="10">
        <v>-1.911E-6</v>
      </c>
      <c r="H10" s="19" t="s">
        <v>47</v>
      </c>
      <c r="I10" s="19" t="s">
        <v>52</v>
      </c>
      <c r="J10" s="1" t="s">
        <v>46</v>
      </c>
      <c r="L10" s="12">
        <f>L8/4.184</f>
        <v>4.7666919891364712</v>
      </c>
      <c r="M10" s="12">
        <f>M8/4.184*1000</f>
        <v>1.3235710235401368</v>
      </c>
      <c r="N10" s="12">
        <f>N8/4.184/100000</f>
        <v>-0.28221664679854835</v>
      </c>
      <c r="O10" s="16">
        <f>O8/4.184</f>
        <v>36.732226858716473</v>
      </c>
      <c r="P10" s="23" t="s">
        <v>48</v>
      </c>
    </row>
    <row r="11" spans="1:22" ht="15.75" thickBot="1" x14ac:dyDescent="0.3">
      <c r="Q11" t="s">
        <v>24</v>
      </c>
    </row>
    <row r="12" spans="1:22" x14ac:dyDescent="0.25">
      <c r="I12" s="36" t="s">
        <v>67</v>
      </c>
      <c r="J12" s="37"/>
      <c r="K12" s="38"/>
      <c r="L12" s="17" t="s">
        <v>56</v>
      </c>
      <c r="M12" s="17"/>
      <c r="N12" s="17" t="s">
        <v>66</v>
      </c>
      <c r="O12" s="17"/>
      <c r="Q12" s="14"/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33</v>
      </c>
    </row>
    <row r="13" spans="1:22" x14ac:dyDescent="0.25">
      <c r="I13" s="35" t="s">
        <v>65</v>
      </c>
      <c r="J13" s="17" t="s">
        <v>54</v>
      </c>
      <c r="K13" s="17" t="s">
        <v>54</v>
      </c>
      <c r="L13" s="17" t="s">
        <v>55</v>
      </c>
      <c r="M13" s="17" t="s">
        <v>55</v>
      </c>
      <c r="N13" s="17" t="s">
        <v>55</v>
      </c>
      <c r="O13" s="17" t="s">
        <v>55</v>
      </c>
      <c r="Q13" t="s">
        <v>25</v>
      </c>
      <c r="R13">
        <v>3</v>
      </c>
      <c r="S13">
        <v>0.4657555972802439</v>
      </c>
      <c r="T13">
        <v>0.15525186576008129</v>
      </c>
      <c r="U13">
        <v>6370.3855874904939</v>
      </c>
      <c r="V13">
        <v>8.2098501694682851E-8</v>
      </c>
    </row>
    <row r="14" spans="1:22" ht="15.75" x14ac:dyDescent="0.25">
      <c r="B14" s="24" t="s">
        <v>58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  <c r="Q14" t="s">
        <v>26</v>
      </c>
      <c r="R14">
        <v>4</v>
      </c>
      <c r="S14">
        <v>9.7483496801166261E-5</v>
      </c>
      <c r="T14">
        <v>2.4370874200291565E-5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I15">
        <v>29.14</v>
      </c>
      <c r="J15" s="11">
        <f t="shared" ref="J15:J31" si="3">C$10+D$10*B15+E$10*B15^-2+F$10*B15^-0.5+G$10*B15^2</f>
        <v>29.138879910680668</v>
      </c>
      <c r="K15" s="11">
        <f t="shared" ref="K15:K31" si="4">J15/4.184</f>
        <v>6.9643594432793181</v>
      </c>
      <c r="L15" s="20">
        <f t="shared" ref="L15:L31" si="5">$L$4+($M$4)*B15+($N$4)*B15^-2+$O$4*B15^-0.5</f>
        <v>29.139772727503189</v>
      </c>
      <c r="M15" s="11">
        <f t="shared" ref="M15:M31" si="6">$L$6+($M$6*0.001)*B15+($N$6*100000)*B15^-2+$O$6*B15^-0.5</f>
        <v>6.9645728316212212</v>
      </c>
      <c r="N15" s="32">
        <f t="shared" ref="N15:N31" si="7">$L$8+($M$8)*B15+($N$8)*B15^-2+$O$8*B15^-0.5</f>
        <v>29.167260622290812</v>
      </c>
      <c r="O15" s="11">
        <f>$L$10+($M$10*0.001)*D15+($N$10*100000)*D15^-2+$O$10*D15^-0.5</f>
        <v>6.9711425961498108</v>
      </c>
      <c r="Q15" s="13" t="s">
        <v>27</v>
      </c>
      <c r="R15" s="13">
        <v>7</v>
      </c>
      <c r="S15" s="13">
        <v>0.46585308077704507</v>
      </c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I16">
        <v>29.15</v>
      </c>
      <c r="J16" s="11">
        <f t="shared" si="3"/>
        <v>29.145990841983853</v>
      </c>
      <c r="K16" s="11">
        <f t="shared" si="4"/>
        <v>6.9660589966500606</v>
      </c>
      <c r="L16" s="20">
        <f t="shared" si="5"/>
        <v>29.145991368743967</v>
      </c>
      <c r="M16" s="11">
        <f t="shared" si="6"/>
        <v>6.9660591225487494</v>
      </c>
      <c r="N16" s="32">
        <f t="shared" si="7"/>
        <v>29.166351667251647</v>
      </c>
      <c r="O16" s="11">
        <f t="shared" ref="O16:O31" si="8">$L$10+($M$10*0.001)*D16+($N$10*100000)*D16^-2+$O$10*D16^-0.5</f>
        <v>6.9709253506815605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I17">
        <v>29.21</v>
      </c>
      <c r="J17" s="11">
        <f t="shared" si="3"/>
        <v>29.210740000000001</v>
      </c>
      <c r="K17" s="11">
        <f t="shared" si="4"/>
        <v>6.9815344168260038</v>
      </c>
      <c r="L17" s="20">
        <f t="shared" si="5"/>
        <v>29.206278391261137</v>
      </c>
      <c r="M17" s="11">
        <f t="shared" si="6"/>
        <v>6.9804680667450132</v>
      </c>
      <c r="N17" s="32">
        <f t="shared" si="7"/>
        <v>29.105353075009052</v>
      </c>
      <c r="O17" s="11">
        <f t="shared" si="8"/>
        <v>6.9563463372392569</v>
      </c>
      <c r="Q17" s="14"/>
      <c r="R17" s="14" t="s">
        <v>34</v>
      </c>
      <c r="S17" s="14" t="s">
        <v>22</v>
      </c>
      <c r="T17" s="14" t="s">
        <v>35</v>
      </c>
      <c r="U17" s="14" t="s">
        <v>36</v>
      </c>
      <c r="V17" s="14" t="s">
        <v>37</v>
      </c>
      <c r="W17" s="14" t="s">
        <v>38</v>
      </c>
      <c r="X17" s="14" t="s">
        <v>39</v>
      </c>
      <c r="Y17" s="14" t="s">
        <v>40</v>
      </c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I18">
        <v>29.15</v>
      </c>
      <c r="J18" s="11">
        <f t="shared" si="3"/>
        <v>29.148898771683314</v>
      </c>
      <c r="K18" s="11">
        <f t="shared" si="4"/>
        <v>6.9667540085285165</v>
      </c>
      <c r="L18" s="20">
        <f t="shared" si="5"/>
        <v>29.15337238662255</v>
      </c>
      <c r="M18" s="11">
        <f t="shared" si="6"/>
        <v>6.967823228160265</v>
      </c>
      <c r="N18" s="32">
        <f t="shared" si="7"/>
        <v>29.113552164287</v>
      </c>
      <c r="O18" s="11">
        <f t="shared" si="8"/>
        <v>6.9583059666077922</v>
      </c>
      <c r="Q18" t="s">
        <v>28</v>
      </c>
      <c r="R18" s="20">
        <v>12.616522144559198</v>
      </c>
      <c r="S18">
        <v>0.3558234351744381</v>
      </c>
      <c r="T18">
        <v>35.457254630724655</v>
      </c>
      <c r="U18">
        <v>3.7759948044345035E-6</v>
      </c>
      <c r="V18">
        <v>11.628597909654465</v>
      </c>
      <c r="W18">
        <v>13.604446379463932</v>
      </c>
      <c r="X18">
        <v>11.628597909654465</v>
      </c>
      <c r="Y18">
        <v>13.604446379463932</v>
      </c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I19">
        <v>29.18</v>
      </c>
      <c r="J19" s="11">
        <f t="shared" si="3"/>
        <v>29.180437887775881</v>
      </c>
      <c r="K19" s="11">
        <f t="shared" si="4"/>
        <v>6.9742920381873521</v>
      </c>
      <c r="L19" s="20">
        <f t="shared" si="5"/>
        <v>29.183641967194653</v>
      </c>
      <c r="M19" s="11">
        <f t="shared" si="6"/>
        <v>6.9750578315474794</v>
      </c>
      <c r="N19" s="32">
        <f t="shared" si="7"/>
        <v>29.212805035940594</v>
      </c>
      <c r="O19" s="11">
        <f t="shared" si="8"/>
        <v>6.982027972261136</v>
      </c>
      <c r="Q19" t="s">
        <v>41</v>
      </c>
      <c r="R19" s="20">
        <v>8.2220819874483375E-3</v>
      </c>
      <c r="S19">
        <v>1.4621267090896082E-4</v>
      </c>
      <c r="T19">
        <v>56.233717203400303</v>
      </c>
      <c r="U19">
        <v>5.987548552846482E-7</v>
      </c>
      <c r="V19">
        <v>7.8161305329852576E-3</v>
      </c>
      <c r="W19">
        <v>8.6280334419114174E-3</v>
      </c>
      <c r="X19">
        <v>7.8161305329852576E-3</v>
      </c>
      <c r="Y19">
        <v>8.6280334419114174E-3</v>
      </c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I20">
        <v>29.32</v>
      </c>
      <c r="J20" s="11">
        <f t="shared" si="3"/>
        <v>29.322279086540959</v>
      </c>
      <c r="K20" s="11">
        <f t="shared" si="4"/>
        <v>7.0081928983128483</v>
      </c>
      <c r="L20" s="20">
        <f t="shared" si="5"/>
        <v>29.319500684016912</v>
      </c>
      <c r="M20" s="11">
        <f t="shared" si="6"/>
        <v>7.0075288441723025</v>
      </c>
      <c r="N20" s="32">
        <f t="shared" si="7"/>
        <v>29.388182316424697</v>
      </c>
      <c r="O20" s="11">
        <f t="shared" si="8"/>
        <v>7.0239441482850626</v>
      </c>
      <c r="Q20" t="s">
        <v>42</v>
      </c>
      <c r="R20" s="20">
        <v>-332732.76846275857</v>
      </c>
      <c r="S20">
        <v>9240.9547285002755</v>
      </c>
      <c r="T20">
        <v>-36.006319502525919</v>
      </c>
      <c r="U20">
        <v>3.5514555287058036E-6</v>
      </c>
      <c r="V20">
        <v>-358389.77198605757</v>
      </c>
      <c r="W20">
        <v>-307075.76493945956</v>
      </c>
      <c r="X20">
        <v>-358389.77198605757</v>
      </c>
      <c r="Y20">
        <v>-307075.76493945956</v>
      </c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I21">
        <v>29.55</v>
      </c>
      <c r="J21" s="11">
        <f t="shared" si="3"/>
        <v>29.55496936107248</v>
      </c>
      <c r="K21" s="11">
        <f t="shared" si="4"/>
        <v>7.0638072086693304</v>
      </c>
      <c r="L21" s="20">
        <f t="shared" si="5"/>
        <v>29.549950933194729</v>
      </c>
      <c r="M21" s="11">
        <f t="shared" si="6"/>
        <v>7.0626077756201546</v>
      </c>
      <c r="N21" s="32">
        <f t="shared" si="7"/>
        <v>29.623275601311107</v>
      </c>
      <c r="O21" s="11">
        <f t="shared" si="8"/>
        <v>7.0801327919003594</v>
      </c>
      <c r="Q21" s="13" t="s">
        <v>43</v>
      </c>
      <c r="R21" s="21">
        <v>307.61006509229685</v>
      </c>
      <c r="S21" s="13">
        <v>7.1602989076762613</v>
      </c>
      <c r="T21" s="13">
        <v>42.960506126709426</v>
      </c>
      <c r="U21" s="13">
        <v>1.755119002686152E-6</v>
      </c>
      <c r="V21" s="13">
        <v>287.729888238326</v>
      </c>
      <c r="W21" s="13">
        <v>327.4902419462677</v>
      </c>
      <c r="X21" s="13">
        <v>287.729888238326</v>
      </c>
      <c r="Y21" s="13">
        <v>327.4902419462677</v>
      </c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I22">
        <v>29.86</v>
      </c>
      <c r="J22" s="11">
        <f t="shared" si="3"/>
        <v>29.855596172839505</v>
      </c>
      <c r="K22" s="11">
        <f t="shared" si="4"/>
        <v>7.1356587411184282</v>
      </c>
      <c r="L22" s="20">
        <f t="shared" si="5"/>
        <v>29.859283574039559</v>
      </c>
      <c r="M22" s="11">
        <f t="shared" si="6"/>
        <v>7.1365400511566834</v>
      </c>
      <c r="N22" s="32">
        <f t="shared" si="7"/>
        <v>29.905022475400809</v>
      </c>
      <c r="O22" s="11">
        <f t="shared" si="8"/>
        <v>7.1474719109466562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I23">
        <v>30.2</v>
      </c>
      <c r="J23" s="11">
        <f t="shared" si="3"/>
        <v>30.204446584294693</v>
      </c>
      <c r="K23" s="11">
        <f t="shared" si="4"/>
        <v>7.2190359905102035</v>
      </c>
      <c r="L23" s="20">
        <f t="shared" si="5"/>
        <v>30.233355732387892</v>
      </c>
      <c r="M23" s="11">
        <f t="shared" si="6"/>
        <v>7.225945442731331</v>
      </c>
      <c r="N23" s="32">
        <f t="shared" si="7"/>
        <v>30.223610816903197</v>
      </c>
      <c r="O23" s="11">
        <f t="shared" si="8"/>
        <v>7.2236163520323142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I24">
        <v>30.59</v>
      </c>
      <c r="J24" s="11">
        <f t="shared" si="3"/>
        <v>30.585745444999585</v>
      </c>
      <c r="K24" s="11">
        <f t="shared" si="4"/>
        <v>7.3101686054014303</v>
      </c>
      <c r="L24" s="20">
        <f t="shared" si="5"/>
        <v>30.66061900485542</v>
      </c>
      <c r="M24" s="11">
        <f t="shared" si="6"/>
        <v>7.3280638156920208</v>
      </c>
      <c r="N24" s="32">
        <f t="shared" si="7"/>
        <v>30.571712856107098</v>
      </c>
      <c r="O24" s="11">
        <f t="shared" si="8"/>
        <v>7.3068147361632647</v>
      </c>
      <c r="Q24" s="34" t="s">
        <v>89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I25">
        <v>30.99</v>
      </c>
      <c r="J25" s="11">
        <f t="shared" si="3"/>
        <v>30.987094865436369</v>
      </c>
      <c r="K25" s="11">
        <f t="shared" si="4"/>
        <v>7.4060934190813494</v>
      </c>
      <c r="L25" s="20">
        <f t="shared" si="5"/>
        <v>31.131893801277414</v>
      </c>
      <c r="M25" s="11">
        <f t="shared" si="6"/>
        <v>7.4407011953339897</v>
      </c>
      <c r="N25" s="32">
        <f t="shared" si="7"/>
        <v>30.943804997698901</v>
      </c>
      <c r="O25" s="11">
        <f t="shared" si="8"/>
        <v>7.3957468923754544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I26">
        <v>31.4</v>
      </c>
      <c r="J26" s="11">
        <f t="shared" si="3"/>
        <v>31.39875150829554</v>
      </c>
      <c r="K26" s="11">
        <f t="shared" si="4"/>
        <v>7.5044817180438663</v>
      </c>
      <c r="L26" s="20">
        <f t="shared" si="5"/>
        <v>31.639913606671286</v>
      </c>
      <c r="M26" s="11">
        <f t="shared" si="6"/>
        <v>7.5621208428946671</v>
      </c>
      <c r="N26" s="32">
        <f t="shared" si="7"/>
        <v>31.335665424661602</v>
      </c>
      <c r="O26" s="11">
        <f t="shared" si="8"/>
        <v>7.4894037821848949</v>
      </c>
      <c r="Q26" s="28" t="s">
        <v>18</v>
      </c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I27">
        <v>31.81</v>
      </c>
      <c r="J27" s="11">
        <f t="shared" si="3"/>
        <v>31.813006126696148</v>
      </c>
      <c r="K27" s="11">
        <f t="shared" si="4"/>
        <v>7.6034909480631327</v>
      </c>
      <c r="L27" s="20">
        <f t="shared" si="5"/>
        <v>32.17890011255713</v>
      </c>
      <c r="M27" s="11">
        <f t="shared" si="6"/>
        <v>7.6909417095021828</v>
      </c>
      <c r="N27" s="32">
        <f t="shared" si="7"/>
        <v>31.744019173076946</v>
      </c>
      <c r="O27" s="11">
        <f t="shared" si="8"/>
        <v>7.58700267042948</v>
      </c>
      <c r="Q27" s="25" t="s">
        <v>19</v>
      </c>
      <c r="R27" s="25">
        <v>0.99925771276551156</v>
      </c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I28">
        <v>32.22</v>
      </c>
      <c r="J28" s="11">
        <f t="shared" si="3"/>
        <v>32.223701734390964</v>
      </c>
      <c r="K28" s="11">
        <f t="shared" si="4"/>
        <v>7.7016495541087391</v>
      </c>
      <c r="L28" s="20">
        <f t="shared" si="5"/>
        <v>32.744221623492116</v>
      </c>
      <c r="M28" s="11">
        <f t="shared" si="6"/>
        <v>7.8260567933776555</v>
      </c>
      <c r="N28" s="32">
        <f t="shared" si="7"/>
        <v>32.166289001635676</v>
      </c>
      <c r="O28" s="11">
        <f t="shared" si="8"/>
        <v>7.687927581652886</v>
      </c>
      <c r="Q28" s="25" t="s">
        <v>20</v>
      </c>
      <c r="R28" s="25">
        <v>0.9985159765213617</v>
      </c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I29">
        <v>32.630000000000003</v>
      </c>
      <c r="J29" s="11">
        <f t="shared" si="3"/>
        <v>32.625871250000003</v>
      </c>
      <c r="K29" s="11">
        <f t="shared" si="4"/>
        <v>7.797770375239006</v>
      </c>
      <c r="L29" s="20">
        <f t="shared" si="5"/>
        <v>33.3321312141032</v>
      </c>
      <c r="M29" s="11">
        <f t="shared" si="6"/>
        <v>7.9665705578640518</v>
      </c>
      <c r="N29" s="32">
        <f t="shared" si="7"/>
        <v>32.600419288744696</v>
      </c>
      <c r="O29" s="11">
        <f t="shared" si="8"/>
        <v>7.7916872105030341</v>
      </c>
      <c r="Q29" s="25" t="s">
        <v>21</v>
      </c>
      <c r="R29" s="25">
        <v>0.99817350956475281</v>
      </c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I30">
        <v>33.020000000000003</v>
      </c>
      <c r="J30" s="11">
        <f t="shared" si="3"/>
        <v>33.015467166486133</v>
      </c>
      <c r="K30" s="11">
        <f t="shared" si="4"/>
        <v>7.8908860340550024</v>
      </c>
      <c r="L30" s="20">
        <f t="shared" si="5"/>
        <v>33.939569017849237</v>
      </c>
      <c r="M30" s="11">
        <f t="shared" si="6"/>
        <v>8.1117516773062217</v>
      </c>
      <c r="N30" s="32">
        <f t="shared" si="7"/>
        <v>33.044750033634742</v>
      </c>
      <c r="O30" s="11">
        <f t="shared" si="8"/>
        <v>7.8978848072740782</v>
      </c>
      <c r="Q30" s="25" t="s">
        <v>22</v>
      </c>
      <c r="R30" s="25">
        <v>6.4420440017613628E-2</v>
      </c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I31">
        <v>33.39</v>
      </c>
      <c r="J31" s="11">
        <f t="shared" si="3"/>
        <v>33.389159450591528</v>
      </c>
      <c r="K31" s="11">
        <f t="shared" si="4"/>
        <v>7.9802006335065787</v>
      </c>
      <c r="L31" s="20">
        <f t="shared" si="5"/>
        <v>34.564013189324562</v>
      </c>
      <c r="M31" s="11">
        <f t="shared" si="6"/>
        <v>8.2609974161865569</v>
      </c>
      <c r="N31" s="32">
        <f t="shared" si="7"/>
        <v>33.497925449621405</v>
      </c>
      <c r="O31" s="11">
        <f t="shared" si="8"/>
        <v>8.0061963311714628</v>
      </c>
      <c r="Q31" s="26" t="s">
        <v>23</v>
      </c>
      <c r="R31" s="26">
        <v>17</v>
      </c>
    </row>
    <row r="33" spans="17:25" ht="15.75" thickBot="1" x14ac:dyDescent="0.3">
      <c r="Q33" t="s">
        <v>24</v>
      </c>
    </row>
    <row r="34" spans="17:25" x14ac:dyDescent="0.25">
      <c r="Q34" s="27"/>
      <c r="R34" s="27" t="s">
        <v>29</v>
      </c>
      <c r="S34" s="27" t="s">
        <v>30</v>
      </c>
      <c r="T34" s="27" t="s">
        <v>31</v>
      </c>
      <c r="U34" s="27" t="s">
        <v>32</v>
      </c>
      <c r="V34" s="27" t="s">
        <v>33</v>
      </c>
    </row>
    <row r="35" spans="17:25" x14ac:dyDescent="0.25">
      <c r="Q35" s="25" t="s">
        <v>25</v>
      </c>
      <c r="R35" s="25">
        <v>3</v>
      </c>
      <c r="S35" s="25">
        <v>36.299861854509089</v>
      </c>
      <c r="T35" s="25">
        <v>12.09995395150303</v>
      </c>
      <c r="U35" s="25">
        <v>2915.6564078732381</v>
      </c>
      <c r="V35" s="25">
        <v>1.2497937099901087E-18</v>
      </c>
    </row>
    <row r="36" spans="17:25" x14ac:dyDescent="0.25">
      <c r="Q36" s="25" t="s">
        <v>26</v>
      </c>
      <c r="R36" s="25">
        <v>13</v>
      </c>
      <c r="S36" s="25">
        <v>5.3949910196818419E-2</v>
      </c>
      <c r="T36" s="25">
        <v>4.1499930920629556E-3</v>
      </c>
      <c r="U36" s="25"/>
      <c r="V36" s="25"/>
    </row>
    <row r="37" spans="17:25" ht="15.75" thickBot="1" x14ac:dyDescent="0.3">
      <c r="Q37" s="26" t="s">
        <v>27</v>
      </c>
      <c r="R37" s="26">
        <v>16</v>
      </c>
      <c r="S37" s="26">
        <v>36.35381176470591</v>
      </c>
      <c r="T37" s="26"/>
      <c r="U37" s="26"/>
      <c r="V37" s="26"/>
    </row>
    <row r="38" spans="17:25" ht="15.75" thickBot="1" x14ac:dyDescent="0.3"/>
    <row r="39" spans="17:25" x14ac:dyDescent="0.25">
      <c r="Q39" s="27"/>
      <c r="R39" s="27" t="s">
        <v>34</v>
      </c>
      <c r="S39" s="27" t="s">
        <v>22</v>
      </c>
      <c r="T39" s="27" t="s">
        <v>35</v>
      </c>
      <c r="U39" s="27" t="s">
        <v>36</v>
      </c>
      <c r="V39" s="27" t="s">
        <v>37</v>
      </c>
      <c r="W39" s="27" t="s">
        <v>38</v>
      </c>
      <c r="X39" s="27" t="s">
        <v>39</v>
      </c>
      <c r="Y39" s="27" t="s">
        <v>40</v>
      </c>
    </row>
    <row r="40" spans="17:25" x14ac:dyDescent="0.25">
      <c r="Q40" s="25" t="s">
        <v>28</v>
      </c>
      <c r="R40" s="29">
        <v>19.943839282546996</v>
      </c>
      <c r="S40" s="25">
        <v>0.8189768715999467</v>
      </c>
      <c r="T40" s="25">
        <v>24.352139815114523</v>
      </c>
      <c r="U40" s="25">
        <v>3.1270591002594383E-12</v>
      </c>
      <c r="V40" s="25">
        <v>18.174547318774518</v>
      </c>
      <c r="W40" s="25">
        <v>21.713131246319474</v>
      </c>
      <c r="X40" s="25">
        <v>18.174547318774518</v>
      </c>
      <c r="Y40" s="25">
        <v>21.713131246319474</v>
      </c>
    </row>
    <row r="41" spans="17:25" x14ac:dyDescent="0.25">
      <c r="Q41" s="25" t="s">
        <v>41</v>
      </c>
      <c r="R41" s="29">
        <v>5.5378211624919323E-3</v>
      </c>
      <c r="S41" s="25">
        <v>2.2257556360498593E-4</v>
      </c>
      <c r="T41" s="25">
        <v>24.880634121722963</v>
      </c>
      <c r="U41" s="25">
        <v>2.3784660790850026E-12</v>
      </c>
      <c r="V41" s="25">
        <v>5.0569758911851804E-3</v>
      </c>
      <c r="W41" s="25">
        <v>6.0186664337986842E-3</v>
      </c>
      <c r="X41" s="25">
        <v>5.0569758911851804E-3</v>
      </c>
      <c r="Y41" s="25">
        <v>6.0186664337986842E-3</v>
      </c>
    </row>
    <row r="42" spans="17:25" x14ac:dyDescent="0.25">
      <c r="Q42" s="25" t="s">
        <v>42</v>
      </c>
      <c r="R42" s="29">
        <v>-118079.44502051263</v>
      </c>
      <c r="S42" s="25">
        <v>35803.838797166165</v>
      </c>
      <c r="T42" s="25">
        <v>-3.2979548838170532</v>
      </c>
      <c r="U42" s="25">
        <v>5.7703796459698505E-3</v>
      </c>
      <c r="V42" s="25">
        <v>-195428.93613895692</v>
      </c>
      <c r="W42" s="25">
        <v>-40729.953902068359</v>
      </c>
      <c r="X42" s="25">
        <v>-195428.93613895692</v>
      </c>
      <c r="Y42" s="25">
        <v>-40729.953902068359</v>
      </c>
    </row>
    <row r="43" spans="17:25" ht="15.75" thickBot="1" x14ac:dyDescent="0.3">
      <c r="Q43" s="26" t="s">
        <v>43</v>
      </c>
      <c r="R43" s="30">
        <v>153.68763717686971</v>
      </c>
      <c r="S43" s="26">
        <v>19.556049237525702</v>
      </c>
      <c r="T43" s="26">
        <v>7.8588285041725943</v>
      </c>
      <c r="U43" s="26">
        <v>2.7159506590921612E-6</v>
      </c>
      <c r="V43" s="26">
        <v>111.4393613598761</v>
      </c>
      <c r="W43" s="26">
        <v>195.93591299386333</v>
      </c>
      <c r="X43" s="26">
        <v>111.4393613598761</v>
      </c>
      <c r="Y43" s="26">
        <v>195.93591299386333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255C-556A-4C7C-8519-DEEB9D3CE64A}">
  <dimension ref="A1:Y43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10" bestFit="1" customWidth="1"/>
    <col min="5" max="6" width="12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2.7109375" bestFit="1" customWidth="1"/>
    <col min="16" max="16" width="3.42578125" bestFit="1" customWidth="1"/>
  </cols>
  <sheetData>
    <row r="1" spans="1:22" x14ac:dyDescent="0.25">
      <c r="A1" s="1" t="s">
        <v>71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/>
    </row>
    <row r="3" spans="1:22" ht="16.5" thickBot="1" x14ac:dyDescent="0.3">
      <c r="C3" s="3">
        <v>80.063999999999993</v>
      </c>
      <c r="D3" s="3">
        <v>256.8</v>
      </c>
      <c r="E3" s="3">
        <v>24789.7</v>
      </c>
      <c r="F3" s="3">
        <v>-395.7</v>
      </c>
      <c r="G3" s="3">
        <v>-371</v>
      </c>
      <c r="H3" s="19" t="s">
        <v>47</v>
      </c>
      <c r="I3" s="19" t="s">
        <v>63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61.376673040152966</v>
      </c>
      <c r="E4" s="4">
        <f>E3</f>
        <v>24789.7</v>
      </c>
      <c r="F4" s="5">
        <f>F3/4.184*1000</f>
        <v>-94574.569789674933</v>
      </c>
      <c r="G4" s="5">
        <f>G3/4.184*1000</f>
        <v>-88671.128107074561</v>
      </c>
      <c r="H4" s="17" t="s">
        <v>48</v>
      </c>
      <c r="J4" s="1" t="s">
        <v>59</v>
      </c>
      <c r="L4" s="20">
        <f>R18</f>
        <v>0</v>
      </c>
      <c r="M4" s="20">
        <f>R19</f>
        <v>0</v>
      </c>
      <c r="N4" s="20">
        <f>+R20</f>
        <v>0</v>
      </c>
      <c r="O4" s="20">
        <f>R21</f>
        <v>0</v>
      </c>
      <c r="P4" s="22" t="s">
        <v>47</v>
      </c>
      <c r="Q4" s="15"/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45</v>
      </c>
      <c r="M5">
        <v>1000</v>
      </c>
      <c r="N5">
        <f>1/100000</f>
        <v>1.0000000000000001E-5</v>
      </c>
      <c r="P5" s="17"/>
    </row>
    <row r="6" spans="1:22" x14ac:dyDescent="0.25">
      <c r="A6" s="23" t="s">
        <v>61</v>
      </c>
      <c r="D6" s="8">
        <f>G4</f>
        <v>-88671.128107074561</v>
      </c>
      <c r="E6" s="8">
        <f>F4</f>
        <v>-94574.569789674933</v>
      </c>
      <c r="F6" s="9">
        <f>D4</f>
        <v>61.376673040152966</v>
      </c>
      <c r="G6" s="9">
        <f>E4</f>
        <v>24789.7</v>
      </c>
      <c r="H6" s="23" t="s">
        <v>48</v>
      </c>
      <c r="J6" s="1" t="s">
        <v>46</v>
      </c>
      <c r="L6" s="12">
        <f>L4/4.184</f>
        <v>0</v>
      </c>
      <c r="M6" s="12">
        <f>M4/4.184*1000</f>
        <v>0</v>
      </c>
      <c r="N6" s="12">
        <f>N4/4.184/100000</f>
        <v>0</v>
      </c>
      <c r="O6" s="16">
        <f>O4/4.184</f>
        <v>0</v>
      </c>
      <c r="P6" s="23" t="s">
        <v>48</v>
      </c>
    </row>
    <row r="7" spans="1:22" x14ac:dyDescent="0.25">
      <c r="H7" s="17"/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60</v>
      </c>
      <c r="L8" s="31">
        <f>R40</f>
        <v>128.8832240874755</v>
      </c>
      <c r="M8" s="31">
        <f>R41</f>
        <v>-8.1751007348149184E-3</v>
      </c>
      <c r="N8" s="31">
        <f>R42</f>
        <v>658660.78254964889</v>
      </c>
      <c r="O8" s="31">
        <f>R43</f>
        <v>-1437.696286461598</v>
      </c>
      <c r="P8" s="31" t="s">
        <v>47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45</v>
      </c>
      <c r="M9">
        <v>1000</v>
      </c>
      <c r="N9">
        <f>1/100000</f>
        <v>1.0000000000000001E-5</v>
      </c>
      <c r="P9" s="17"/>
      <c r="Q9" s="13"/>
      <c r="R9" s="13"/>
    </row>
    <row r="10" spans="1:22" x14ac:dyDescent="0.25">
      <c r="A10" s="18">
        <v>1800</v>
      </c>
      <c r="B10">
        <v>298.14999999999998</v>
      </c>
      <c r="C10" s="10">
        <v>147.80000000000001</v>
      </c>
      <c r="D10" s="10">
        <v>-1.898E-2</v>
      </c>
      <c r="E10" s="10">
        <v>1079000</v>
      </c>
      <c r="F10" s="10">
        <v>-1794</v>
      </c>
      <c r="G10" s="10">
        <v>2.7630000000000001E-6</v>
      </c>
      <c r="H10" s="19" t="s">
        <v>47</v>
      </c>
      <c r="I10" s="19" t="s">
        <v>64</v>
      </c>
      <c r="J10" s="1" t="s">
        <v>46</v>
      </c>
      <c r="L10" s="12">
        <f>L8/4.184</f>
        <v>30.803829848823014</v>
      </c>
      <c r="M10" s="12">
        <f>M8/4.184*1000</f>
        <v>-1.9538959691240243</v>
      </c>
      <c r="N10" s="12">
        <f>N8/4.184/100000</f>
        <v>1.5742370519829085</v>
      </c>
      <c r="O10" s="16">
        <f>O8/4.184</f>
        <v>-343.61765928814481</v>
      </c>
      <c r="P10" s="23" t="s">
        <v>48</v>
      </c>
    </row>
    <row r="11" spans="1:22" ht="15.75" thickBot="1" x14ac:dyDescent="0.3"/>
    <row r="12" spans="1:22" x14ac:dyDescent="0.25">
      <c r="I12" s="36" t="s">
        <v>67</v>
      </c>
      <c r="J12" s="37"/>
      <c r="K12" s="38"/>
      <c r="L12" s="17" t="s">
        <v>56</v>
      </c>
      <c r="M12" s="17"/>
      <c r="N12" s="17" t="s">
        <v>66</v>
      </c>
      <c r="O12" s="17"/>
      <c r="Q12" s="14"/>
      <c r="R12" s="14"/>
      <c r="S12" s="14"/>
      <c r="T12" s="14"/>
      <c r="U12" s="14"/>
      <c r="V12" s="14"/>
    </row>
    <row r="13" spans="1:22" x14ac:dyDescent="0.25">
      <c r="I13" s="35" t="s">
        <v>68</v>
      </c>
      <c r="J13" s="17" t="s">
        <v>54</v>
      </c>
      <c r="K13" s="17" t="s">
        <v>54</v>
      </c>
      <c r="L13" s="17" t="s">
        <v>55</v>
      </c>
      <c r="M13" s="17" t="s">
        <v>55</v>
      </c>
      <c r="N13" s="17" t="s">
        <v>55</v>
      </c>
      <c r="O13" s="17" t="s">
        <v>55</v>
      </c>
    </row>
    <row r="14" spans="1:22" ht="15.75" x14ac:dyDescent="0.25">
      <c r="B14" s="24" t="s">
        <v>58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I15">
        <v>50.63</v>
      </c>
      <c r="J15" s="11">
        <f t="shared" ref="J15:J31" si="3">C$10+D$10*B15+E$10*B15^-2+F$10*B15^-0.5+G$10*B15^2</f>
        <v>50.627372172158594</v>
      </c>
      <c r="K15" s="11">
        <f t="shared" ref="K15:K31" si="4">J15/4.184</f>
        <v>12.100232354722417</v>
      </c>
      <c r="L15" s="20">
        <f t="shared" ref="L15:L31" si="5">$L$4+($M$4)*B15+($N$4)*B15^-2+$O$4*B15^-0.5</f>
        <v>0</v>
      </c>
      <c r="M15" s="11">
        <f t="shared" ref="M15:M31" si="6">$L$6+($M$6*0.001)*B15+($N$6*100000)*B15^-2+$O$6*B15^-0.5</f>
        <v>0</v>
      </c>
      <c r="N15" s="32">
        <f t="shared" ref="N15:N31" si="7">$L$8+($M$8)*B15+($N$8)*B15^-2+$O$8*B15^-0.5</f>
        <v>50.592816667592928</v>
      </c>
      <c r="O15" s="11">
        <f>$L$10+($M$10*0.001)*D15+($N$10*100000)*D15^-2+$O$10*D15^-0.5</f>
        <v>12.091973390916092</v>
      </c>
      <c r="Q15" s="13"/>
      <c r="R15" s="13"/>
      <c r="S15" s="13"/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I16">
        <v>50.77</v>
      </c>
      <c r="J16" s="11">
        <f t="shared" si="3"/>
        <v>50.766920596270047</v>
      </c>
      <c r="K16" s="11">
        <f t="shared" si="4"/>
        <v>12.133585228554026</v>
      </c>
      <c r="L16" s="20">
        <f t="shared" si="5"/>
        <v>0</v>
      </c>
      <c r="M16" s="11">
        <f t="shared" si="6"/>
        <v>0</v>
      </c>
      <c r="N16" s="32">
        <f t="shared" si="7"/>
        <v>50.743713206318688</v>
      </c>
      <c r="O16" s="11">
        <f t="shared" ref="O16:O31" si="8">$L$10+($M$10*0.001)*D16+($N$10*100000)*D16^-2+$O$10*D16^-0.5</f>
        <v>12.128038529234864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I17">
        <v>57.69</v>
      </c>
      <c r="J17" s="11">
        <f t="shared" si="3"/>
        <v>57.693829999999998</v>
      </c>
      <c r="K17" s="11">
        <f t="shared" si="4"/>
        <v>13.789156309751434</v>
      </c>
      <c r="L17" s="20">
        <f t="shared" si="5"/>
        <v>0</v>
      </c>
      <c r="M17" s="11">
        <f t="shared" si="6"/>
        <v>0</v>
      </c>
      <c r="N17" s="32">
        <f t="shared" si="7"/>
        <v>57.84499936140493</v>
      </c>
      <c r="O17" s="11">
        <f t="shared" si="8"/>
        <v>13.825286654255478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I18">
        <v>63.09</v>
      </c>
      <c r="J18" s="11">
        <f t="shared" si="3"/>
        <v>63.086630967307549</v>
      </c>
      <c r="K18" s="11">
        <f t="shared" si="4"/>
        <v>15.078066674786699</v>
      </c>
      <c r="L18" s="20">
        <f t="shared" si="5"/>
        <v>0</v>
      </c>
      <c r="M18" s="11">
        <f t="shared" si="6"/>
        <v>0</v>
      </c>
      <c r="N18" s="32">
        <f t="shared" si="7"/>
        <v>63.134584299723755</v>
      </c>
      <c r="O18" s="11">
        <f t="shared" si="8"/>
        <v>15.089527796301088</v>
      </c>
      <c r="R18" s="20"/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I19">
        <v>67.16</v>
      </c>
      <c r="J19" s="11">
        <f t="shared" si="3"/>
        <v>67.16415891300521</v>
      </c>
      <c r="K19" s="11">
        <f t="shared" si="4"/>
        <v>16.05261924307008</v>
      </c>
      <c r="L19" s="20">
        <f t="shared" si="5"/>
        <v>0</v>
      </c>
      <c r="M19" s="11">
        <f t="shared" si="6"/>
        <v>0</v>
      </c>
      <c r="N19" s="32">
        <f t="shared" si="7"/>
        <v>67.114071816027518</v>
      </c>
      <c r="O19" s="11">
        <f t="shared" si="8"/>
        <v>16.040648139585922</v>
      </c>
      <c r="R19" s="20"/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I20">
        <v>70.260000000000005</v>
      </c>
      <c r="J20" s="11">
        <f t="shared" si="3"/>
        <v>70.263084358471176</v>
      </c>
      <c r="K20" s="11">
        <f t="shared" si="4"/>
        <v>16.793280200399419</v>
      </c>
      <c r="L20" s="20">
        <f t="shared" si="5"/>
        <v>0</v>
      </c>
      <c r="M20" s="11">
        <f t="shared" si="6"/>
        <v>0</v>
      </c>
      <c r="N20" s="32">
        <f t="shared" si="7"/>
        <v>70.165047325799719</v>
      </c>
      <c r="O20" s="11">
        <f t="shared" si="8"/>
        <v>16.769848787237024</v>
      </c>
      <c r="R20" s="20"/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I21">
        <v>72.64</v>
      </c>
      <c r="J21" s="11">
        <f t="shared" si="3"/>
        <v>72.642779227566692</v>
      </c>
      <c r="K21" s="11">
        <f t="shared" si="4"/>
        <v>17.362040924370625</v>
      </c>
      <c r="L21" s="20">
        <f t="shared" si="5"/>
        <v>0</v>
      </c>
      <c r="M21" s="11">
        <f t="shared" si="6"/>
        <v>0</v>
      </c>
      <c r="N21" s="32">
        <f t="shared" si="7"/>
        <v>72.542061300171738</v>
      </c>
      <c r="O21" s="11">
        <f t="shared" si="8"/>
        <v>17.337968761991331</v>
      </c>
      <c r="Q21" s="13"/>
      <c r="R21" s="21"/>
      <c r="S21" s="13"/>
      <c r="T21" s="13"/>
      <c r="U21" s="13"/>
      <c r="V21" s="13"/>
      <c r="W21" s="13"/>
      <c r="X21" s="13"/>
      <c r="Y21" s="13"/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I22">
        <v>74.489999999999995</v>
      </c>
      <c r="J22" s="11">
        <f t="shared" si="3"/>
        <v>74.488128765432123</v>
      </c>
      <c r="K22" s="11">
        <f t="shared" si="4"/>
        <v>17.803090049099456</v>
      </c>
      <c r="L22" s="20">
        <f t="shared" si="5"/>
        <v>0</v>
      </c>
      <c r="M22" s="11">
        <f t="shared" si="6"/>
        <v>0</v>
      </c>
      <c r="N22" s="32">
        <f t="shared" si="7"/>
        <v>74.415585337359971</v>
      </c>
      <c r="O22" s="11">
        <f t="shared" si="8"/>
        <v>17.785751753671121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I23">
        <v>75.930000000000007</v>
      </c>
      <c r="J23" s="11">
        <f t="shared" si="3"/>
        <v>75.930738776579318</v>
      </c>
      <c r="K23" s="11">
        <f t="shared" si="4"/>
        <v>18.14788211677326</v>
      </c>
      <c r="L23" s="20">
        <f t="shared" si="5"/>
        <v>0</v>
      </c>
      <c r="M23" s="11">
        <f t="shared" si="6"/>
        <v>0</v>
      </c>
      <c r="N23" s="32">
        <f t="shared" si="7"/>
        <v>75.902835647364725</v>
      </c>
      <c r="O23" s="11">
        <f t="shared" si="8"/>
        <v>18.141213108834783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I24">
        <v>77.069999999999993</v>
      </c>
      <c r="J24" s="11">
        <f t="shared" si="3"/>
        <v>77.065830319939323</v>
      </c>
      <c r="K24" s="11">
        <f t="shared" si="4"/>
        <v>18.419175506677657</v>
      </c>
      <c r="L24" s="20">
        <f t="shared" si="5"/>
        <v>0</v>
      </c>
      <c r="M24" s="11">
        <f t="shared" si="6"/>
        <v>0</v>
      </c>
      <c r="N24" s="32">
        <f t="shared" si="7"/>
        <v>77.086786990802949</v>
      </c>
      <c r="O24" s="11">
        <f t="shared" si="8"/>
        <v>18.424184271224416</v>
      </c>
      <c r="Q24" s="34" t="s">
        <v>94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I25">
        <v>77.959999999999994</v>
      </c>
      <c r="J25" s="11">
        <f t="shared" si="3"/>
        <v>77.963706409246143</v>
      </c>
      <c r="K25" s="11">
        <f t="shared" si="4"/>
        <v>18.633773042362844</v>
      </c>
      <c r="L25" s="20">
        <f t="shared" si="5"/>
        <v>0</v>
      </c>
      <c r="M25" s="11">
        <f t="shared" si="6"/>
        <v>0</v>
      </c>
      <c r="N25" s="32">
        <f t="shared" si="7"/>
        <v>78.027789626836196</v>
      </c>
      <c r="O25" s="11">
        <f t="shared" si="8"/>
        <v>18.649089298957023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I26">
        <v>78.680000000000007</v>
      </c>
      <c r="J26" s="11">
        <f t="shared" si="3"/>
        <v>78.677323937058489</v>
      </c>
      <c r="K26" s="11">
        <f t="shared" si="4"/>
        <v>18.804331724918377</v>
      </c>
      <c r="L26" s="20">
        <f t="shared" si="5"/>
        <v>0</v>
      </c>
      <c r="M26" s="11">
        <f t="shared" si="6"/>
        <v>0</v>
      </c>
      <c r="N26" s="32">
        <f t="shared" si="7"/>
        <v>78.770812629607065</v>
      </c>
      <c r="O26" s="11">
        <f t="shared" si="8"/>
        <v>18.826676058701498</v>
      </c>
      <c r="Q26" s="28" t="s">
        <v>18</v>
      </c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I27">
        <v>79.25</v>
      </c>
      <c r="J27" s="11">
        <f t="shared" si="3"/>
        <v>79.247323404992713</v>
      </c>
      <c r="K27" s="11">
        <f t="shared" si="4"/>
        <v>18.940564867350073</v>
      </c>
      <c r="L27" s="20">
        <f t="shared" si="5"/>
        <v>0</v>
      </c>
      <c r="M27" s="11">
        <f t="shared" si="6"/>
        <v>0</v>
      </c>
      <c r="N27" s="32">
        <f t="shared" si="7"/>
        <v>79.350084977142075</v>
      </c>
      <c r="O27" s="11">
        <f t="shared" si="8"/>
        <v>18.965125472548294</v>
      </c>
      <c r="Q27" s="25" t="s">
        <v>19</v>
      </c>
      <c r="R27" s="25">
        <v>0.99996639940202858</v>
      </c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I28">
        <v>79.709999999999994</v>
      </c>
      <c r="J28" s="11">
        <f t="shared" si="3"/>
        <v>79.705424734914871</v>
      </c>
      <c r="K28" s="11">
        <f t="shared" si="4"/>
        <v>19.050053712933764</v>
      </c>
      <c r="L28" s="20">
        <f t="shared" si="5"/>
        <v>0</v>
      </c>
      <c r="M28" s="11">
        <f t="shared" si="6"/>
        <v>0</v>
      </c>
      <c r="N28" s="32">
        <f t="shared" si="7"/>
        <v>79.792152615030631</v>
      </c>
      <c r="O28" s="11">
        <f t="shared" si="8"/>
        <v>19.070782173764492</v>
      </c>
      <c r="Q28" s="25" t="s">
        <v>20</v>
      </c>
      <c r="R28" s="25">
        <v>0.99993279993305739</v>
      </c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I29">
        <v>80.08</v>
      </c>
      <c r="J29" s="11">
        <f t="shared" si="3"/>
        <v>80.076764375000025</v>
      </c>
      <c r="K29" s="11">
        <f t="shared" si="4"/>
        <v>19.138806016969411</v>
      </c>
      <c r="L29" s="20">
        <f t="shared" si="5"/>
        <v>0</v>
      </c>
      <c r="M29" s="11">
        <f t="shared" si="6"/>
        <v>0</v>
      </c>
      <c r="N29" s="32">
        <f t="shared" si="7"/>
        <v>80.117945118415122</v>
      </c>
      <c r="O29" s="11">
        <f t="shared" si="8"/>
        <v>19.148648450864037</v>
      </c>
      <c r="Q29" s="25" t="s">
        <v>21</v>
      </c>
      <c r="R29" s="25">
        <v>0.99991729222530146</v>
      </c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I30">
        <v>80.38</v>
      </c>
      <c r="J30" s="11">
        <f t="shared" si="3"/>
        <v>80.381535269865964</v>
      </c>
      <c r="K30" s="11">
        <f t="shared" si="4"/>
        <v>19.211648009050183</v>
      </c>
      <c r="L30" s="20">
        <f t="shared" si="5"/>
        <v>0</v>
      </c>
      <c r="M30" s="11">
        <f t="shared" si="6"/>
        <v>0</v>
      </c>
      <c r="N30" s="32">
        <f t="shared" si="7"/>
        <v>80.34420639873278</v>
      </c>
      <c r="O30" s="11">
        <f t="shared" si="8"/>
        <v>19.202726194725809</v>
      </c>
      <c r="Q30" s="25" t="s">
        <v>22</v>
      </c>
      <c r="R30" s="25">
        <v>9.2764553069775088E-2</v>
      </c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I31">
        <v>80.64</v>
      </c>
      <c r="J31" s="11">
        <f t="shared" si="3"/>
        <v>80.636159176402487</v>
      </c>
      <c r="K31" s="11">
        <f t="shared" si="4"/>
        <v>19.272504583270191</v>
      </c>
      <c r="L31" s="20">
        <f t="shared" si="5"/>
        <v>0</v>
      </c>
      <c r="M31" s="11">
        <f t="shared" si="6"/>
        <v>0</v>
      </c>
      <c r="N31" s="32">
        <f t="shared" si="7"/>
        <v>80.48450668166933</v>
      </c>
      <c r="O31" s="11">
        <f t="shared" si="8"/>
        <v>19.236258767129378</v>
      </c>
      <c r="Q31" s="26" t="s">
        <v>23</v>
      </c>
      <c r="R31" s="26">
        <v>17</v>
      </c>
    </row>
    <row r="33" spans="17:25" ht="15.75" thickBot="1" x14ac:dyDescent="0.3">
      <c r="Q33" t="s">
        <v>24</v>
      </c>
    </row>
    <row r="34" spans="17:25" x14ac:dyDescent="0.25">
      <c r="Q34" s="27"/>
      <c r="R34" s="27" t="s">
        <v>29</v>
      </c>
      <c r="S34" s="27" t="s">
        <v>30</v>
      </c>
      <c r="T34" s="27" t="s">
        <v>31</v>
      </c>
      <c r="U34" s="27" t="s">
        <v>32</v>
      </c>
      <c r="V34" s="27" t="s">
        <v>33</v>
      </c>
    </row>
    <row r="35" spans="17:25" x14ac:dyDescent="0.25">
      <c r="Q35" s="25" t="s">
        <v>25</v>
      </c>
      <c r="R35" s="25">
        <v>3</v>
      </c>
      <c r="S35" s="25">
        <v>1664.5949551194301</v>
      </c>
      <c r="T35" s="25">
        <v>554.86498503980999</v>
      </c>
      <c r="U35" s="25">
        <v>64479.729413683439</v>
      </c>
      <c r="V35" s="25">
        <v>2.2942631150139199E-27</v>
      </c>
    </row>
    <row r="36" spans="17:25" x14ac:dyDescent="0.25">
      <c r="Q36" s="25" t="s">
        <v>26</v>
      </c>
      <c r="R36" s="25">
        <v>13</v>
      </c>
      <c r="S36" s="25">
        <v>0.11186840998105654</v>
      </c>
      <c r="T36" s="25">
        <v>8.6052623062351195E-3</v>
      </c>
      <c r="U36" s="25"/>
      <c r="V36" s="25"/>
    </row>
    <row r="37" spans="17:25" ht="15.75" thickBot="1" x14ac:dyDescent="0.3">
      <c r="Q37" s="26" t="s">
        <v>27</v>
      </c>
      <c r="R37" s="26">
        <v>16</v>
      </c>
      <c r="S37" s="26">
        <v>1664.7068235294112</v>
      </c>
      <c r="T37" s="26"/>
      <c r="U37" s="26"/>
      <c r="V37" s="26"/>
    </row>
    <row r="38" spans="17:25" ht="15.75" thickBot="1" x14ac:dyDescent="0.3"/>
    <row r="39" spans="17:25" x14ac:dyDescent="0.25">
      <c r="Q39" s="27"/>
      <c r="R39" s="27" t="s">
        <v>34</v>
      </c>
      <c r="S39" s="27" t="s">
        <v>22</v>
      </c>
      <c r="T39" s="27" t="s">
        <v>35</v>
      </c>
      <c r="U39" s="27" t="s">
        <v>36</v>
      </c>
      <c r="V39" s="27" t="s">
        <v>37</v>
      </c>
      <c r="W39" s="27" t="s">
        <v>38</v>
      </c>
      <c r="X39" s="27" t="s">
        <v>39</v>
      </c>
      <c r="Y39" s="27" t="s">
        <v>40</v>
      </c>
    </row>
    <row r="40" spans="17:25" x14ac:dyDescent="0.25">
      <c r="Q40" s="25" t="s">
        <v>28</v>
      </c>
      <c r="R40" s="29">
        <v>128.8832240874755</v>
      </c>
      <c r="S40" s="25">
        <v>1.1793155006032185</v>
      </c>
      <c r="T40" s="25">
        <v>109.28646661690775</v>
      </c>
      <c r="U40" s="25">
        <v>1.1831159440408624E-20</v>
      </c>
      <c r="V40" s="25">
        <v>126.33546784389158</v>
      </c>
      <c r="W40" s="25">
        <v>131.43098033105943</v>
      </c>
      <c r="X40" s="25">
        <v>126.33546784389158</v>
      </c>
      <c r="Y40" s="25">
        <v>131.43098033105943</v>
      </c>
    </row>
    <row r="41" spans="17:25" x14ac:dyDescent="0.25">
      <c r="Q41" s="25" t="s">
        <v>41</v>
      </c>
      <c r="R41" s="29">
        <v>-8.1751007348149184E-3</v>
      </c>
      <c r="S41" s="25">
        <v>3.205057692313891E-4</v>
      </c>
      <c r="T41" s="25">
        <v>-25.506875443832978</v>
      </c>
      <c r="U41" s="25">
        <v>1.7321336742537636E-12</v>
      </c>
      <c r="V41" s="25">
        <v>-8.867511352877909E-3</v>
      </c>
      <c r="W41" s="25">
        <v>-7.4826901167519286E-3</v>
      </c>
      <c r="X41" s="25">
        <v>-8.867511352877909E-3</v>
      </c>
      <c r="Y41" s="25">
        <v>-7.4826901167519286E-3</v>
      </c>
    </row>
    <row r="42" spans="17:25" x14ac:dyDescent="0.25">
      <c r="Q42" s="25" t="s">
        <v>42</v>
      </c>
      <c r="R42" s="29">
        <v>658660.78254964889</v>
      </c>
      <c r="S42" s="25">
        <v>51557.038469362924</v>
      </c>
      <c r="T42" s="25">
        <v>12.775380473823166</v>
      </c>
      <c r="U42" s="25">
        <v>9.8268400716278303E-9</v>
      </c>
      <c r="V42" s="25">
        <v>547278.5726203908</v>
      </c>
      <c r="W42" s="25">
        <v>770042.99247890699</v>
      </c>
      <c r="X42" s="25">
        <v>547278.5726203908</v>
      </c>
      <c r="Y42" s="25">
        <v>770042.99247890699</v>
      </c>
    </row>
    <row r="43" spans="17:25" ht="15.75" thickBot="1" x14ac:dyDescent="0.3">
      <c r="Q43" s="26" t="s">
        <v>43</v>
      </c>
      <c r="R43" s="30">
        <v>-1437.696286461598</v>
      </c>
      <c r="S43" s="26">
        <v>28.160443592648239</v>
      </c>
      <c r="T43" s="26">
        <v>-51.053751398892487</v>
      </c>
      <c r="U43" s="26">
        <v>2.2897525536596346E-16</v>
      </c>
      <c r="V43" s="26">
        <v>-1498.5332261512438</v>
      </c>
      <c r="W43" s="26">
        <v>-1376.8593467719522</v>
      </c>
      <c r="X43" s="26">
        <v>-1498.5332261512438</v>
      </c>
      <c r="Y43" s="26">
        <v>-1376.8593467719522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8FE10-9264-4DBB-999A-2ABA0A76E8AD}">
  <dimension ref="A1:Y43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10" bestFit="1" customWidth="1"/>
    <col min="5" max="5" width="10.28515625" bestFit="1" customWidth="1"/>
    <col min="6" max="6" width="12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2.7109375" bestFit="1" customWidth="1"/>
    <col min="16" max="16" width="3.42578125" bestFit="1" customWidth="1"/>
  </cols>
  <sheetData>
    <row r="1" spans="1:22" x14ac:dyDescent="0.25">
      <c r="A1" s="1" t="s">
        <v>71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/>
    </row>
    <row r="3" spans="1:22" ht="16.5" thickBot="1" x14ac:dyDescent="0.3">
      <c r="C3" s="3">
        <v>46.006</v>
      </c>
      <c r="D3" s="3">
        <v>240.1</v>
      </c>
      <c r="E3" s="3">
        <v>24789.7</v>
      </c>
      <c r="F3" s="3">
        <v>33.1</v>
      </c>
      <c r="G3" s="3">
        <v>51.2</v>
      </c>
      <c r="H3" s="19" t="s">
        <v>47</v>
      </c>
      <c r="I3" s="19" t="s">
        <v>72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57.385277246653914</v>
      </c>
      <c r="E4" s="4">
        <f>E3</f>
        <v>24789.7</v>
      </c>
      <c r="F4" s="5">
        <f>F3/4.184*1000</f>
        <v>7911.089866156788</v>
      </c>
      <c r="G4" s="5">
        <f>G3/4.184*1000</f>
        <v>12237.093690248566</v>
      </c>
      <c r="H4" s="17" t="s">
        <v>48</v>
      </c>
      <c r="J4" s="1" t="s">
        <v>59</v>
      </c>
      <c r="L4" s="20">
        <f>R18</f>
        <v>0</v>
      </c>
      <c r="M4" s="20">
        <f>R19</f>
        <v>0</v>
      </c>
      <c r="N4" s="20">
        <f>+R20</f>
        <v>0</v>
      </c>
      <c r="O4" s="20">
        <f>R21</f>
        <v>0</v>
      </c>
      <c r="P4" s="22" t="s">
        <v>47</v>
      </c>
      <c r="Q4" s="15"/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45</v>
      </c>
      <c r="M5">
        <v>1000</v>
      </c>
      <c r="N5">
        <f>1/100000</f>
        <v>1.0000000000000001E-5</v>
      </c>
      <c r="P5" s="17"/>
    </row>
    <row r="6" spans="1:22" x14ac:dyDescent="0.25">
      <c r="A6" s="23" t="s">
        <v>62</v>
      </c>
      <c r="D6" s="8">
        <f>G4</f>
        <v>12237.093690248566</v>
      </c>
      <c r="E6" s="8">
        <f>F4</f>
        <v>7911.089866156788</v>
      </c>
      <c r="F6" s="9">
        <f>D4</f>
        <v>57.385277246653914</v>
      </c>
      <c r="G6" s="9">
        <f>E4</f>
        <v>24789.7</v>
      </c>
      <c r="H6" s="23" t="s">
        <v>48</v>
      </c>
      <c r="J6" s="1" t="s">
        <v>46</v>
      </c>
      <c r="L6" s="12">
        <f>L4/4.184</f>
        <v>0</v>
      </c>
      <c r="M6" s="12">
        <f>M4/4.184*1000</f>
        <v>0</v>
      </c>
      <c r="N6" s="12">
        <f>N4/4.184/100000</f>
        <v>0</v>
      </c>
      <c r="O6" s="16">
        <f>O4/4.184</f>
        <v>0</v>
      </c>
      <c r="P6" s="23" t="s">
        <v>48</v>
      </c>
    </row>
    <row r="7" spans="1:22" x14ac:dyDescent="0.25">
      <c r="H7" s="17"/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60</v>
      </c>
      <c r="L8" s="31">
        <f>R40</f>
        <v>91.823443539765975</v>
      </c>
      <c r="M8" s="31">
        <f>R41</f>
        <v>-5.5032643035340919E-3</v>
      </c>
      <c r="N8" s="31">
        <f>R42</f>
        <v>996860.10665881459</v>
      </c>
      <c r="O8" s="31">
        <f>R43</f>
        <v>-1112.2379036436282</v>
      </c>
      <c r="P8" s="31" t="s">
        <v>47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45</v>
      </c>
      <c r="M9">
        <v>1000</v>
      </c>
      <c r="N9">
        <f>1/100000</f>
        <v>1.0000000000000001E-5</v>
      </c>
      <c r="P9" s="17"/>
      <c r="Q9" s="13"/>
      <c r="R9" s="13"/>
    </row>
    <row r="10" spans="1:22" x14ac:dyDescent="0.25">
      <c r="A10" s="18">
        <v>1800</v>
      </c>
      <c r="B10">
        <v>298.14999999999998</v>
      </c>
      <c r="C10" s="10">
        <v>101.8</v>
      </c>
      <c r="D10" s="10">
        <v>-1.1209999999999999E-2</v>
      </c>
      <c r="E10" s="10">
        <v>1218000</v>
      </c>
      <c r="F10" s="10">
        <v>-1300</v>
      </c>
      <c r="G10" s="10">
        <v>1.4610000000000001E-6</v>
      </c>
      <c r="H10" s="19" t="s">
        <v>47</v>
      </c>
      <c r="I10" s="19" t="s">
        <v>64</v>
      </c>
      <c r="J10" s="1" t="s">
        <v>46</v>
      </c>
      <c r="L10" s="12">
        <f>L8/4.184</f>
        <v>21.946329717917298</v>
      </c>
      <c r="M10" s="12">
        <f>M8/4.184*1000</f>
        <v>-1.3153117360263127</v>
      </c>
      <c r="N10" s="12">
        <f>N8/4.184/100000</f>
        <v>2.3825528361826351</v>
      </c>
      <c r="O10" s="16">
        <f>O8/4.184</f>
        <v>-265.83123892056125</v>
      </c>
      <c r="P10" s="23" t="s">
        <v>48</v>
      </c>
    </row>
    <row r="11" spans="1:22" ht="15.75" thickBot="1" x14ac:dyDescent="0.3"/>
    <row r="12" spans="1:22" x14ac:dyDescent="0.25">
      <c r="I12" s="36" t="s">
        <v>67</v>
      </c>
      <c r="J12" s="37"/>
      <c r="K12" s="38"/>
      <c r="L12" s="17" t="s">
        <v>56</v>
      </c>
      <c r="M12" s="17"/>
      <c r="N12" s="17" t="s">
        <v>66</v>
      </c>
      <c r="O12" s="17"/>
      <c r="Q12" s="14"/>
      <c r="R12" s="14"/>
      <c r="S12" s="14"/>
      <c r="T12" s="14"/>
      <c r="U12" s="14"/>
      <c r="V12" s="14"/>
    </row>
    <row r="13" spans="1:22" x14ac:dyDescent="0.25">
      <c r="I13" s="35" t="s">
        <v>73</v>
      </c>
      <c r="J13" s="17" t="s">
        <v>54</v>
      </c>
      <c r="K13" s="17" t="s">
        <v>54</v>
      </c>
      <c r="L13" s="17" t="s">
        <v>55</v>
      </c>
      <c r="M13" s="17" t="s">
        <v>55</v>
      </c>
      <c r="N13" s="17" t="s">
        <v>55</v>
      </c>
      <c r="O13" s="17" t="s">
        <v>55</v>
      </c>
    </row>
    <row r="14" spans="1:22" ht="15.75" x14ac:dyDescent="0.25">
      <c r="B14" s="24" t="s">
        <v>58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I15">
        <v>37</v>
      </c>
      <c r="J15" s="11">
        <f t="shared" ref="J15:J31" si="3">C$10+D$10*B15+E$10*B15^-2+F$10*B15^-0.5+G$10*B15^2</f>
        <v>37.001380874725015</v>
      </c>
      <c r="K15" s="11">
        <f t="shared" ref="K15:K31" si="4">J15/4.184</f>
        <v>8.8435422740738563</v>
      </c>
      <c r="L15" s="20">
        <f t="shared" ref="L15:L31" si="5">$L$4+($M$4)*B15+($N$4)*B15^-2+$O$4*B15^-0.5</f>
        <v>0</v>
      </c>
      <c r="M15" s="11">
        <f t="shared" ref="M15:M31" si="6">$L$6+($M$6*0.001)*B15+($N$6*100000)*B15^-2+$O$6*B15^-0.5</f>
        <v>0</v>
      </c>
      <c r="N15" s="32">
        <f t="shared" ref="N15:N31" si="7">$L$8+($M$8)*B15+($N$8)*B15^-2+$O$8*B15^-0.5</f>
        <v>36.982747247771457</v>
      </c>
      <c r="O15" s="11">
        <f>$L$10+($M$10*0.001)*D15+($N$10*100000)*D15^-2+$O$10*D15^-0.5</f>
        <v>8.8390887303469032</v>
      </c>
      <c r="Q15" s="13"/>
      <c r="R15" s="13"/>
      <c r="S15" s="13"/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I16">
        <v>37.049999999999997</v>
      </c>
      <c r="J16" s="11">
        <f t="shared" si="3"/>
        <v>37.04628833868199</v>
      </c>
      <c r="K16" s="11">
        <f t="shared" si="4"/>
        <v>8.8542754155549677</v>
      </c>
      <c r="L16" s="20">
        <f t="shared" si="5"/>
        <v>0</v>
      </c>
      <c r="M16" s="11">
        <f t="shared" si="6"/>
        <v>0</v>
      </c>
      <c r="N16" s="32">
        <f t="shared" si="7"/>
        <v>37.033602348870545</v>
      </c>
      <c r="O16" s="11">
        <f t="shared" ref="O16:O31" si="8">$L$10+($M$10*0.001)*D16+($N$10*100000)*D16^-2+$O$10*D16^-0.5</f>
        <v>8.8512433912214465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I17">
        <v>40.159999999999997</v>
      </c>
      <c r="J17" s="11">
        <f t="shared" si="3"/>
        <v>40.162259999999996</v>
      </c>
      <c r="K17" s="11">
        <f t="shared" si="4"/>
        <v>9.5990105162523882</v>
      </c>
      <c r="L17" s="20">
        <f t="shared" si="5"/>
        <v>0</v>
      </c>
      <c r="M17" s="11">
        <f t="shared" si="6"/>
        <v>0</v>
      </c>
      <c r="N17" s="32">
        <f t="shared" si="7"/>
        <v>40.240618302788519</v>
      </c>
      <c r="O17" s="11">
        <f t="shared" si="8"/>
        <v>9.6177386000928546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I18">
        <v>43.29</v>
      </c>
      <c r="J18" s="11">
        <f t="shared" si="3"/>
        <v>43.294482585005461</v>
      </c>
      <c r="K18" s="11">
        <f t="shared" si="4"/>
        <v>10.347629680928646</v>
      </c>
      <c r="L18" s="20">
        <f t="shared" si="5"/>
        <v>0</v>
      </c>
      <c r="M18" s="11">
        <f t="shared" si="6"/>
        <v>0</v>
      </c>
      <c r="N18" s="32">
        <f t="shared" si="7"/>
        <v>43.318460620653923</v>
      </c>
      <c r="O18" s="11">
        <f t="shared" si="8"/>
        <v>10.353360568989942</v>
      </c>
      <c r="R18" s="20"/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I19">
        <v>45.91</v>
      </c>
      <c r="J19" s="11">
        <f t="shared" si="3"/>
        <v>45.911015573031143</v>
      </c>
      <c r="K19" s="11">
        <f t="shared" si="4"/>
        <v>10.972996073860216</v>
      </c>
      <c r="L19" s="20">
        <f t="shared" si="5"/>
        <v>0</v>
      </c>
      <c r="M19" s="11">
        <f t="shared" si="6"/>
        <v>0</v>
      </c>
      <c r="N19" s="32">
        <f t="shared" si="7"/>
        <v>45.883618534313371</v>
      </c>
      <c r="O19" s="11">
        <f t="shared" si="8"/>
        <v>10.966448024453481</v>
      </c>
      <c r="R19" s="20"/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I20">
        <v>48.02</v>
      </c>
      <c r="J20" s="11">
        <f t="shared" si="3"/>
        <v>48.019222794514747</v>
      </c>
      <c r="K20" s="11">
        <f t="shared" si="4"/>
        <v>11.47686969276165</v>
      </c>
      <c r="L20" s="20">
        <f t="shared" si="5"/>
        <v>0</v>
      </c>
      <c r="M20" s="11">
        <f t="shared" si="6"/>
        <v>0</v>
      </c>
      <c r="N20" s="32">
        <f t="shared" si="7"/>
        <v>47.966925597073299</v>
      </c>
      <c r="O20" s="11">
        <f t="shared" si="8"/>
        <v>11.464370362589223</v>
      </c>
      <c r="R20" s="20"/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I21">
        <v>49.71</v>
      </c>
      <c r="J21" s="11">
        <f t="shared" si="3"/>
        <v>49.708224222874406</v>
      </c>
      <c r="K21" s="11">
        <f t="shared" si="4"/>
        <v>11.880550722484323</v>
      </c>
      <c r="L21" s="20">
        <f t="shared" si="5"/>
        <v>0</v>
      </c>
      <c r="M21" s="11">
        <f t="shared" si="6"/>
        <v>0</v>
      </c>
      <c r="N21" s="32">
        <f t="shared" si="7"/>
        <v>49.654877815637128</v>
      </c>
      <c r="O21" s="11">
        <f t="shared" si="8"/>
        <v>11.867800625152279</v>
      </c>
      <c r="Q21" s="13"/>
      <c r="R21" s="21"/>
      <c r="S21" s="13"/>
      <c r="T21" s="13"/>
      <c r="U21" s="13"/>
      <c r="V21" s="13"/>
      <c r="W21" s="13"/>
      <c r="X21" s="13"/>
      <c r="Y21" s="13"/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I22">
        <v>51.06</v>
      </c>
      <c r="J22" s="11">
        <f t="shared" si="3"/>
        <v>51.064780370370372</v>
      </c>
      <c r="K22" s="11">
        <f t="shared" si="4"/>
        <v>12.204775423128673</v>
      </c>
      <c r="L22" s="20">
        <f t="shared" si="5"/>
        <v>0</v>
      </c>
      <c r="M22" s="11">
        <f t="shared" si="6"/>
        <v>0</v>
      </c>
      <c r="N22" s="32">
        <f t="shared" si="7"/>
        <v>51.026600368166584</v>
      </c>
      <c r="O22" s="11">
        <f t="shared" si="8"/>
        <v>12.195650183596221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I23">
        <v>52.16</v>
      </c>
      <c r="J23" s="11">
        <f t="shared" si="3"/>
        <v>52.159390417811075</v>
      </c>
      <c r="K23" s="11">
        <f t="shared" si="4"/>
        <v>12.466393503300926</v>
      </c>
      <c r="L23" s="20">
        <f t="shared" si="5"/>
        <v>0</v>
      </c>
      <c r="M23" s="11">
        <f t="shared" si="6"/>
        <v>0</v>
      </c>
      <c r="N23" s="32">
        <f t="shared" si="7"/>
        <v>52.144988588043134</v>
      </c>
      <c r="O23" s="11">
        <f t="shared" si="8"/>
        <v>12.462951383375508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I24">
        <v>53.05</v>
      </c>
      <c r="J24" s="11">
        <f t="shared" si="3"/>
        <v>53.046946775138665</v>
      </c>
      <c r="K24" s="11">
        <f t="shared" si="4"/>
        <v>12.678524563847672</v>
      </c>
      <c r="L24" s="20">
        <f t="shared" si="5"/>
        <v>0</v>
      </c>
      <c r="M24" s="11">
        <f t="shared" si="6"/>
        <v>0</v>
      </c>
      <c r="N24" s="32">
        <f t="shared" si="7"/>
        <v>53.058469551901325</v>
      </c>
      <c r="O24" s="11">
        <f t="shared" si="8"/>
        <v>12.681278573590182</v>
      </c>
      <c r="Q24" s="34" t="s">
        <v>94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I25">
        <v>53.77</v>
      </c>
      <c r="J25" s="11">
        <f t="shared" si="3"/>
        <v>53.769905836007659</v>
      </c>
      <c r="K25" s="11">
        <f t="shared" si="4"/>
        <v>12.851315926388063</v>
      </c>
      <c r="L25" s="20">
        <f t="shared" si="5"/>
        <v>0</v>
      </c>
      <c r="M25" s="11">
        <f t="shared" si="6"/>
        <v>0</v>
      </c>
      <c r="N25" s="32">
        <f t="shared" si="7"/>
        <v>53.804247684904894</v>
      </c>
      <c r="O25" s="11">
        <f t="shared" si="8"/>
        <v>12.859523825264073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I26">
        <v>54.36</v>
      </c>
      <c r="J26" s="11">
        <f t="shared" si="3"/>
        <v>54.361287304531707</v>
      </c>
      <c r="K26" s="11">
        <f t="shared" si="4"/>
        <v>12.992659489610828</v>
      </c>
      <c r="L26" s="20">
        <f t="shared" si="5"/>
        <v>0</v>
      </c>
      <c r="M26" s="11">
        <f t="shared" si="6"/>
        <v>0</v>
      </c>
      <c r="N26" s="32">
        <f t="shared" si="7"/>
        <v>54.411128826436155</v>
      </c>
      <c r="O26" s="11">
        <f t="shared" si="8"/>
        <v>13.004571899243821</v>
      </c>
      <c r="Q26" s="28" t="s">
        <v>18</v>
      </c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I27">
        <v>54.85</v>
      </c>
      <c r="J27" s="11">
        <f t="shared" si="3"/>
        <v>54.847027122813394</v>
      </c>
      <c r="K27" s="11">
        <f t="shared" si="4"/>
        <v>13.108754092450619</v>
      </c>
      <c r="L27" s="20">
        <f t="shared" si="5"/>
        <v>0</v>
      </c>
      <c r="M27" s="11">
        <f t="shared" si="6"/>
        <v>0</v>
      </c>
      <c r="N27" s="32">
        <f t="shared" si="7"/>
        <v>54.901667267065598</v>
      </c>
      <c r="O27" s="11">
        <f t="shared" si="8"/>
        <v>13.121813400350282</v>
      </c>
      <c r="Q27" s="25" t="s">
        <v>19</v>
      </c>
      <c r="R27" s="25">
        <v>0.9999773248630266</v>
      </c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I28">
        <v>55.25</v>
      </c>
      <c r="J28" s="11">
        <f t="shared" si="3"/>
        <v>55.24772766620238</v>
      </c>
      <c r="K28" s="11">
        <f t="shared" si="4"/>
        <v>13.204523820794067</v>
      </c>
      <c r="L28" s="20">
        <f t="shared" si="5"/>
        <v>0</v>
      </c>
      <c r="M28" s="11">
        <f t="shared" si="6"/>
        <v>0</v>
      </c>
      <c r="N28" s="32">
        <f t="shared" si="7"/>
        <v>55.293736835208172</v>
      </c>
      <c r="O28" s="11">
        <f t="shared" si="8"/>
        <v>13.215520276101376</v>
      </c>
      <c r="Q28" s="25" t="s">
        <v>20</v>
      </c>
      <c r="R28" s="25">
        <v>0.99995465024021513</v>
      </c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I29">
        <v>55.58</v>
      </c>
      <c r="J29" s="11">
        <f t="shared" si="3"/>
        <v>55.579941250000005</v>
      </c>
      <c r="K29" s="11">
        <f t="shared" si="4"/>
        <v>13.283924772944552</v>
      </c>
      <c r="L29" s="20">
        <f t="shared" si="5"/>
        <v>0</v>
      </c>
      <c r="M29" s="11">
        <f t="shared" si="6"/>
        <v>0</v>
      </c>
      <c r="N29" s="32">
        <f t="shared" si="7"/>
        <v>55.601671542184327</v>
      </c>
      <c r="O29" s="11">
        <f t="shared" si="8"/>
        <v>13.289118437424552</v>
      </c>
      <c r="Q29" s="25" t="s">
        <v>21</v>
      </c>
      <c r="R29" s="25">
        <v>0.99994418491103398</v>
      </c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I30">
        <v>55.86</v>
      </c>
      <c r="J30" s="11">
        <f t="shared" si="3"/>
        <v>55.85711203247395</v>
      </c>
      <c r="K30" s="11">
        <f t="shared" si="4"/>
        <v>13.350170179845589</v>
      </c>
      <c r="L30" s="20">
        <f t="shared" si="5"/>
        <v>0</v>
      </c>
      <c r="M30" s="11">
        <f t="shared" si="6"/>
        <v>0</v>
      </c>
      <c r="N30" s="32">
        <f t="shared" si="7"/>
        <v>55.837097001788742</v>
      </c>
      <c r="O30" s="11">
        <f t="shared" si="8"/>
        <v>13.345386472702852</v>
      </c>
      <c r="Q30" s="25" t="s">
        <v>22</v>
      </c>
      <c r="R30" s="25">
        <v>4.9362856436861502E-2</v>
      </c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I31">
        <v>56.09</v>
      </c>
      <c r="J31" s="11">
        <f t="shared" si="3"/>
        <v>56.090272074508867</v>
      </c>
      <c r="K31" s="11">
        <f t="shared" si="4"/>
        <v>13.405896767330034</v>
      </c>
      <c r="L31" s="20">
        <f t="shared" si="5"/>
        <v>0</v>
      </c>
      <c r="M31" s="11">
        <f t="shared" si="6"/>
        <v>0</v>
      </c>
      <c r="N31" s="32">
        <f t="shared" si="7"/>
        <v>56.009541867192858</v>
      </c>
      <c r="O31" s="11">
        <f t="shared" si="8"/>
        <v>13.386601784701924</v>
      </c>
      <c r="Q31" s="26" t="s">
        <v>23</v>
      </c>
      <c r="R31" s="26">
        <v>17</v>
      </c>
    </row>
    <row r="33" spans="17:25" ht="15.75" thickBot="1" x14ac:dyDescent="0.3">
      <c r="Q33" t="s">
        <v>24</v>
      </c>
    </row>
    <row r="34" spans="17:25" x14ac:dyDescent="0.25">
      <c r="Q34" s="27"/>
      <c r="R34" s="27" t="s">
        <v>29</v>
      </c>
      <c r="S34" s="27" t="s">
        <v>30</v>
      </c>
      <c r="T34" s="27" t="s">
        <v>31</v>
      </c>
      <c r="U34" s="27" t="s">
        <v>32</v>
      </c>
      <c r="V34" s="27" t="s">
        <v>33</v>
      </c>
    </row>
    <row r="35" spans="17:25" x14ac:dyDescent="0.25">
      <c r="Q35" s="25" t="s">
        <v>25</v>
      </c>
      <c r="R35" s="25">
        <v>3</v>
      </c>
      <c r="S35" s="25">
        <v>698.47237006808075</v>
      </c>
      <c r="T35" s="25">
        <v>232.82412335602692</v>
      </c>
      <c r="U35" s="25">
        <v>95549.278282016239</v>
      </c>
      <c r="V35" s="25">
        <v>1.7802528497900508E-28</v>
      </c>
    </row>
    <row r="36" spans="17:25" x14ac:dyDescent="0.25">
      <c r="Q36" s="25" t="s">
        <v>26</v>
      </c>
      <c r="R36" s="25">
        <v>13</v>
      </c>
      <c r="S36" s="25">
        <v>3.1676990742880592E-2</v>
      </c>
      <c r="T36" s="25">
        <v>2.4366915956061993E-3</v>
      </c>
      <c r="U36" s="25"/>
      <c r="V36" s="25"/>
    </row>
    <row r="37" spans="17:25" ht="15.75" thickBot="1" x14ac:dyDescent="0.3">
      <c r="Q37" s="26" t="s">
        <v>27</v>
      </c>
      <c r="R37" s="26">
        <v>16</v>
      </c>
      <c r="S37" s="26">
        <v>698.50404705882363</v>
      </c>
      <c r="T37" s="26"/>
      <c r="U37" s="26"/>
      <c r="V37" s="26"/>
    </row>
    <row r="38" spans="17:25" ht="15.75" thickBot="1" x14ac:dyDescent="0.3"/>
    <row r="39" spans="17:25" x14ac:dyDescent="0.25">
      <c r="Q39" s="27"/>
      <c r="R39" s="27" t="s">
        <v>34</v>
      </c>
      <c r="S39" s="27" t="s">
        <v>22</v>
      </c>
      <c r="T39" s="27" t="s">
        <v>35</v>
      </c>
      <c r="U39" s="27" t="s">
        <v>36</v>
      </c>
      <c r="V39" s="27" t="s">
        <v>37</v>
      </c>
      <c r="W39" s="27" t="s">
        <v>38</v>
      </c>
      <c r="X39" s="27" t="s">
        <v>39</v>
      </c>
      <c r="Y39" s="27" t="s">
        <v>40</v>
      </c>
    </row>
    <row r="40" spans="17:25" x14ac:dyDescent="0.25">
      <c r="Q40" s="25" t="s">
        <v>28</v>
      </c>
      <c r="R40" s="29">
        <v>91.823443539765975</v>
      </c>
      <c r="S40" s="25">
        <v>0.62754985415878406</v>
      </c>
      <c r="T40" s="25">
        <v>146.32055593870413</v>
      </c>
      <c r="U40" s="25">
        <v>2.6710853209424648E-22</v>
      </c>
      <c r="V40" s="25">
        <v>90.467704504473545</v>
      </c>
      <c r="W40" s="25">
        <v>93.179182575058405</v>
      </c>
      <c r="X40" s="25">
        <v>90.467704504473545</v>
      </c>
      <c r="Y40" s="25">
        <v>93.179182575058405</v>
      </c>
    </row>
    <row r="41" spans="17:25" x14ac:dyDescent="0.25">
      <c r="Q41" s="25" t="s">
        <v>41</v>
      </c>
      <c r="R41" s="29">
        <v>-5.5032643035340919E-3</v>
      </c>
      <c r="S41" s="25">
        <v>1.7055092435851781E-4</v>
      </c>
      <c r="T41" s="25">
        <v>-32.26757242291805</v>
      </c>
      <c r="U41" s="25">
        <v>8.523159954147202E-14</v>
      </c>
      <c r="V41" s="25">
        <v>-5.8717171748489906E-3</v>
      </c>
      <c r="W41" s="25">
        <v>-5.1348114322191931E-3</v>
      </c>
      <c r="X41" s="25">
        <v>-5.8717171748489906E-3</v>
      </c>
      <c r="Y41" s="25">
        <v>-5.1348114322191931E-3</v>
      </c>
    </row>
    <row r="42" spans="17:25" x14ac:dyDescent="0.25">
      <c r="Q42" s="25" t="s">
        <v>42</v>
      </c>
      <c r="R42" s="29">
        <v>996860.10665881459</v>
      </c>
      <c r="S42" s="25">
        <v>27435.077344237547</v>
      </c>
      <c r="T42" s="25">
        <v>36.335239523871607</v>
      </c>
      <c r="U42" s="25">
        <v>1.8500138870111455E-14</v>
      </c>
      <c r="V42" s="25">
        <v>937590.22547669127</v>
      </c>
      <c r="W42" s="25">
        <v>1056129.9878409379</v>
      </c>
      <c r="X42" s="25">
        <v>937590.22547669127</v>
      </c>
      <c r="Y42" s="25">
        <v>1056129.9878409379</v>
      </c>
    </row>
    <row r="43" spans="17:25" ht="15.75" thickBot="1" x14ac:dyDescent="0.3">
      <c r="Q43" s="26" t="s">
        <v>43</v>
      </c>
      <c r="R43" s="30">
        <v>-1112.2379036436282</v>
      </c>
      <c r="S43" s="26">
        <v>14.985033488132578</v>
      </c>
      <c r="T43" s="26">
        <v>-74.223251120824443</v>
      </c>
      <c r="U43" s="26">
        <v>1.7948448249257426E-18</v>
      </c>
      <c r="V43" s="26">
        <v>-1144.6111003074352</v>
      </c>
      <c r="W43" s="26">
        <v>-1079.8647069798212</v>
      </c>
      <c r="X43" s="26">
        <v>-1144.6111003074352</v>
      </c>
      <c r="Y43" s="26">
        <v>-1079.8647069798212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0D16D-CEA2-473B-B3A7-1FA147EFAF88}">
  <dimension ref="A1:Y46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10" bestFit="1" customWidth="1"/>
    <col min="5" max="6" width="12" bestFit="1" customWidth="1"/>
    <col min="7" max="7" width="9.5703125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2" x14ac:dyDescent="0.25">
      <c r="A1" s="1" t="s">
        <v>71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/>
    </row>
    <row r="3" spans="1:22" ht="16.5" thickBot="1" x14ac:dyDescent="0.3">
      <c r="C3" s="3">
        <v>64.064999999999998</v>
      </c>
      <c r="D3" s="3">
        <v>248.2</v>
      </c>
      <c r="E3" s="3">
        <v>24789.7</v>
      </c>
      <c r="F3" s="3">
        <v>-296.8</v>
      </c>
      <c r="G3" s="3">
        <v>-300.10000000000002</v>
      </c>
      <c r="H3" s="19" t="s">
        <v>47</v>
      </c>
      <c r="I3" s="19" t="s">
        <v>63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59.321223709369022</v>
      </c>
      <c r="E4" s="4">
        <f>E3</f>
        <v>24789.7</v>
      </c>
      <c r="F4" s="5">
        <f>F3/4.184*1000</f>
        <v>-70936.902485659652</v>
      </c>
      <c r="G4" s="5">
        <f>G3/4.184*1000</f>
        <v>-71725.621414913956</v>
      </c>
      <c r="H4" s="17" t="s">
        <v>48</v>
      </c>
      <c r="J4" s="1" t="s">
        <v>59</v>
      </c>
      <c r="L4" s="20">
        <f>R18</f>
        <v>0</v>
      </c>
      <c r="M4" s="20">
        <f>R19</f>
        <v>0</v>
      </c>
      <c r="N4" s="20">
        <f>+R20</f>
        <v>0</v>
      </c>
      <c r="O4" s="20">
        <f>R21</f>
        <v>0</v>
      </c>
      <c r="P4" s="22" t="s">
        <v>47</v>
      </c>
      <c r="Q4" s="15"/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45</v>
      </c>
      <c r="M5">
        <v>1000</v>
      </c>
      <c r="N5">
        <f>1/100000</f>
        <v>1.0000000000000001E-5</v>
      </c>
      <c r="P5" s="17"/>
    </row>
    <row r="6" spans="1:22" x14ac:dyDescent="0.25">
      <c r="A6" s="23" t="s">
        <v>83</v>
      </c>
      <c r="D6" s="8">
        <f>G4</f>
        <v>-71725.621414913956</v>
      </c>
      <c r="E6" s="8">
        <f>F4</f>
        <v>-70936.902485659652</v>
      </c>
      <c r="F6" s="9">
        <f>D4</f>
        <v>59.321223709369022</v>
      </c>
      <c r="G6" s="9">
        <f>E4</f>
        <v>24789.7</v>
      </c>
      <c r="H6" s="23" t="s">
        <v>48</v>
      </c>
      <c r="J6" s="1" t="s">
        <v>46</v>
      </c>
      <c r="L6" s="12">
        <f>L4/4.184</f>
        <v>0</v>
      </c>
      <c r="M6" s="12">
        <f>M4/4.184*1000</f>
        <v>0</v>
      </c>
      <c r="N6" s="12">
        <f>N4/4.184/100000</f>
        <v>0</v>
      </c>
      <c r="O6" s="16">
        <f>O4/4.184</f>
        <v>0</v>
      </c>
      <c r="P6" s="23" t="s">
        <v>48</v>
      </c>
    </row>
    <row r="7" spans="1:22" x14ac:dyDescent="0.25">
      <c r="H7" s="17"/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60</v>
      </c>
      <c r="L8" s="31">
        <f>R40</f>
        <v>86.668366121285729</v>
      </c>
      <c r="M8" s="31">
        <f>R41</f>
        <v>-4.6226683636267484E-3</v>
      </c>
      <c r="N8" s="31">
        <f>R42</f>
        <v>574356.0766275241</v>
      </c>
      <c r="O8" s="31">
        <f>R43</f>
        <v>-896.55806830979111</v>
      </c>
      <c r="P8" s="31" t="s">
        <v>47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45</v>
      </c>
      <c r="M9">
        <v>1000</v>
      </c>
      <c r="N9">
        <f>1/100000</f>
        <v>1.0000000000000001E-5</v>
      </c>
      <c r="P9" s="17"/>
      <c r="Q9" s="13"/>
      <c r="R9" s="13"/>
    </row>
    <row r="10" spans="1:22" x14ac:dyDescent="0.25">
      <c r="A10" s="18">
        <v>1800</v>
      </c>
      <c r="B10">
        <v>298.14999999999998</v>
      </c>
      <c r="C10" s="10">
        <v>98.9</v>
      </c>
      <c r="D10" s="10">
        <v>-1.1610000000000001E-2</v>
      </c>
      <c r="E10" s="10">
        <v>846500</v>
      </c>
      <c r="F10" s="10">
        <v>-1127</v>
      </c>
      <c r="G10" s="10">
        <v>1.7880000000000001E-6</v>
      </c>
      <c r="H10" s="19" t="s">
        <v>47</v>
      </c>
      <c r="I10" s="19" t="s">
        <v>64</v>
      </c>
      <c r="J10" s="1" t="s">
        <v>46</v>
      </c>
      <c r="L10" s="12">
        <f>L8/4.184</f>
        <v>20.714236644666759</v>
      </c>
      <c r="M10" s="12">
        <f>M8/4.184*1000</f>
        <v>-1.1048442551689168</v>
      </c>
      <c r="N10" s="12">
        <f>N8/4.184/100000</f>
        <v>1.3727439689950383</v>
      </c>
      <c r="O10" s="16">
        <f>O8/4.184</f>
        <v>-214.28252110654662</v>
      </c>
      <c r="P10" s="23" t="s">
        <v>48</v>
      </c>
    </row>
    <row r="11" spans="1:22" ht="15.75" thickBot="1" x14ac:dyDescent="0.3"/>
    <row r="12" spans="1:22" x14ac:dyDescent="0.25">
      <c r="I12" s="36" t="s">
        <v>67</v>
      </c>
      <c r="J12" s="37"/>
      <c r="K12" s="38"/>
      <c r="L12" s="17" t="s">
        <v>56</v>
      </c>
      <c r="M12" s="17"/>
      <c r="N12" s="17" t="s">
        <v>66</v>
      </c>
      <c r="O12" s="17"/>
      <c r="Q12" s="14"/>
      <c r="R12" s="14"/>
      <c r="S12" s="14"/>
      <c r="T12" s="14"/>
      <c r="U12" s="14"/>
      <c r="V12" s="14"/>
    </row>
    <row r="13" spans="1:22" x14ac:dyDescent="0.25">
      <c r="I13" s="35" t="s">
        <v>76</v>
      </c>
      <c r="J13" s="17" t="s">
        <v>54</v>
      </c>
      <c r="K13" s="17" t="s">
        <v>54</v>
      </c>
      <c r="L13" s="17" t="s">
        <v>55</v>
      </c>
      <c r="M13" s="17" t="s">
        <v>55</v>
      </c>
      <c r="N13" s="17" t="s">
        <v>55</v>
      </c>
      <c r="O13" s="17" t="s">
        <v>55</v>
      </c>
    </row>
    <row r="14" spans="1:22" ht="15.75" x14ac:dyDescent="0.25">
      <c r="B14" s="24" t="s">
        <v>58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I15">
        <v>39.85</v>
      </c>
      <c r="J15" s="11">
        <f t="shared" ref="J15:J31" si="3">C$10+D$10*B15+E$10*B15^-2+F$10*B15^-0.5+G$10*B15^2</f>
        <v>39.851126828035596</v>
      </c>
      <c r="K15" s="11">
        <f t="shared" ref="K15:K31" si="4">J15/4.184</f>
        <v>9.5246479034501892</v>
      </c>
      <c r="L15" s="20">
        <f t="shared" ref="L15:L31" si="5">$L$4+($M$4)*B15+($N$4)*B15^-2+$O$4*B15^-0.5</f>
        <v>0</v>
      </c>
      <c r="M15" s="11">
        <f t="shared" ref="M15:M31" si="6">$L$6+($M$6*0.001)*B15+($N$6*100000)*B15^-2+$O$6*B15^-0.5</f>
        <v>0</v>
      </c>
      <c r="N15" s="32">
        <f t="shared" ref="N15:N31" si="7">$L$8+($M$8)*B15+($N$8)*B15^-2+$O$8*B15^-0.5</f>
        <v>39.828145709569306</v>
      </c>
      <c r="O15" s="11">
        <f>$L$10+($M$10*0.001)*D15+($N$10*100000)*D15^-2+$O$10*D15^-0.5</f>
        <v>9.5191552843138858</v>
      </c>
      <c r="Q15" s="13"/>
      <c r="R15" s="13"/>
      <c r="S15" s="13"/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I16">
        <v>39.92</v>
      </c>
      <c r="J16" s="11">
        <f t="shared" si="3"/>
        <v>39.91610021788474</v>
      </c>
      <c r="K16" s="11">
        <f t="shared" si="4"/>
        <v>9.5401769163204442</v>
      </c>
      <c r="L16" s="20">
        <f t="shared" si="5"/>
        <v>0</v>
      </c>
      <c r="M16" s="11">
        <f t="shared" si="6"/>
        <v>0</v>
      </c>
      <c r="N16" s="32">
        <f t="shared" si="7"/>
        <v>39.900495588669109</v>
      </c>
      <c r="O16" s="11">
        <f t="shared" ref="O16:O31" si="8">$L$10+($M$10*0.001)*D16+($N$10*100000)*D16^-2+$O$10*D16^-0.5</f>
        <v>9.5364473204276017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I17">
        <v>43.48</v>
      </c>
      <c r="J17" s="11">
        <f t="shared" si="3"/>
        <v>43.482705000000003</v>
      </c>
      <c r="K17" s="11">
        <f t="shared" si="4"/>
        <v>10.392615917782027</v>
      </c>
      <c r="L17" s="20">
        <f t="shared" si="5"/>
        <v>0</v>
      </c>
      <c r="M17" s="11">
        <f t="shared" si="6"/>
        <v>0</v>
      </c>
      <c r="N17" s="32">
        <f t="shared" si="7"/>
        <v>43.581120839267484</v>
      </c>
      <c r="O17" s="11">
        <f t="shared" si="8"/>
        <v>10.416137867893758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I18">
        <v>46.53</v>
      </c>
      <c r="J18" s="11">
        <f t="shared" si="3"/>
        <v>46.527027787154736</v>
      </c>
      <c r="K18" s="11">
        <f t="shared" si="4"/>
        <v>11.120226526566618</v>
      </c>
      <c r="L18" s="20">
        <f t="shared" si="5"/>
        <v>0</v>
      </c>
      <c r="M18" s="11">
        <f t="shared" si="6"/>
        <v>0</v>
      </c>
      <c r="N18" s="32">
        <f t="shared" si="7"/>
        <v>46.559160515650589</v>
      </c>
      <c r="O18" s="11">
        <f t="shared" si="8"/>
        <v>11.127906432994884</v>
      </c>
      <c r="R18" s="20"/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I19">
        <v>48.92</v>
      </c>
      <c r="J19" s="11">
        <f t="shared" si="3"/>
        <v>48.919486553611542</v>
      </c>
      <c r="K19" s="11">
        <f t="shared" si="4"/>
        <v>11.692037895222644</v>
      </c>
      <c r="L19" s="20">
        <f t="shared" si="5"/>
        <v>0</v>
      </c>
      <c r="M19" s="11">
        <f t="shared" si="6"/>
        <v>0</v>
      </c>
      <c r="N19" s="32">
        <f t="shared" si="7"/>
        <v>48.888368780391687</v>
      </c>
      <c r="O19" s="11">
        <f t="shared" si="8"/>
        <v>11.684600568927266</v>
      </c>
      <c r="R19" s="20"/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I20">
        <v>50.78</v>
      </c>
      <c r="J20" s="11">
        <f t="shared" si="3"/>
        <v>50.780074912268262</v>
      </c>
      <c r="K20" s="11">
        <f t="shared" si="4"/>
        <v>12.136729185532566</v>
      </c>
      <c r="L20" s="20">
        <f t="shared" si="5"/>
        <v>0</v>
      </c>
      <c r="M20" s="11">
        <f t="shared" si="6"/>
        <v>0</v>
      </c>
      <c r="N20" s="32">
        <f t="shared" si="7"/>
        <v>50.717943744082426</v>
      </c>
      <c r="O20" s="11">
        <f t="shared" si="8"/>
        <v>12.121879479943216</v>
      </c>
      <c r="R20" s="20"/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I21">
        <v>52.23</v>
      </c>
      <c r="J21" s="11">
        <f t="shared" si="3"/>
        <v>52.233509130138053</v>
      </c>
      <c r="K21" s="11">
        <f t="shared" si="4"/>
        <v>12.484108300702211</v>
      </c>
      <c r="L21" s="20">
        <f t="shared" si="5"/>
        <v>0</v>
      </c>
      <c r="M21" s="11">
        <f t="shared" si="6"/>
        <v>0</v>
      </c>
      <c r="N21" s="32">
        <f t="shared" si="7"/>
        <v>52.169548308646583</v>
      </c>
      <c r="O21" s="11">
        <f t="shared" si="8"/>
        <v>12.468821297477671</v>
      </c>
      <c r="Q21" s="13"/>
      <c r="R21" s="21"/>
      <c r="S21" s="13"/>
      <c r="T21" s="13"/>
      <c r="U21" s="13"/>
      <c r="V21" s="13"/>
      <c r="W21" s="13"/>
      <c r="X21" s="13"/>
      <c r="Y21" s="13"/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I22">
        <v>53.38</v>
      </c>
      <c r="J22" s="11">
        <f t="shared" si="3"/>
        <v>53.377675061728397</v>
      </c>
      <c r="K22" s="11">
        <f t="shared" si="4"/>
        <v>12.757570521445601</v>
      </c>
      <c r="L22" s="20">
        <f t="shared" si="5"/>
        <v>0</v>
      </c>
      <c r="M22" s="11">
        <f t="shared" si="6"/>
        <v>0</v>
      </c>
      <c r="N22" s="32">
        <f t="shared" si="7"/>
        <v>53.331777226445318</v>
      </c>
      <c r="O22" s="11">
        <f t="shared" si="8"/>
        <v>12.746600675536639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I23">
        <v>54.29</v>
      </c>
      <c r="J23" s="11">
        <f t="shared" si="3"/>
        <v>54.285630769902376</v>
      </c>
      <c r="K23" s="11">
        <f t="shared" si="4"/>
        <v>12.97457714385812</v>
      </c>
      <c r="L23" s="20">
        <f t="shared" si="5"/>
        <v>0</v>
      </c>
      <c r="M23" s="11">
        <f t="shared" si="6"/>
        <v>0</v>
      </c>
      <c r="N23" s="32">
        <f t="shared" si="7"/>
        <v>54.268398329688829</v>
      </c>
      <c r="O23" s="11">
        <f t="shared" si="8"/>
        <v>12.97045849179943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I24">
        <v>55.01</v>
      </c>
      <c r="J24" s="11">
        <f t="shared" si="3"/>
        <v>55.011738242945555</v>
      </c>
      <c r="K24" s="11">
        <f t="shared" si="4"/>
        <v>13.148120994967867</v>
      </c>
      <c r="L24" s="20">
        <f t="shared" si="5"/>
        <v>0</v>
      </c>
      <c r="M24" s="11">
        <f t="shared" si="6"/>
        <v>0</v>
      </c>
      <c r="N24" s="32">
        <f t="shared" si="7"/>
        <v>55.025862497977386</v>
      </c>
      <c r="O24" s="11">
        <f t="shared" si="8"/>
        <v>13.15149677293914</v>
      </c>
      <c r="Q24" s="34" t="s">
        <v>94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I25">
        <v>55.6</v>
      </c>
      <c r="J25" s="11">
        <f t="shared" si="3"/>
        <v>55.59687955338682</v>
      </c>
      <c r="K25" s="11">
        <f t="shared" si="4"/>
        <v>13.287973124614441</v>
      </c>
      <c r="L25" s="20">
        <f t="shared" si="5"/>
        <v>0</v>
      </c>
      <c r="M25" s="11">
        <f t="shared" si="6"/>
        <v>0</v>
      </c>
      <c r="N25" s="32">
        <f t="shared" si="7"/>
        <v>55.638620367341076</v>
      </c>
      <c r="O25" s="11">
        <f t="shared" si="8"/>
        <v>13.297949418580567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I26">
        <v>56.07</v>
      </c>
      <c r="J26" s="11">
        <f t="shared" si="3"/>
        <v>56.072251516672836</v>
      </c>
      <c r="K26" s="11">
        <f t="shared" si="4"/>
        <v>13.401589750638822</v>
      </c>
      <c r="L26" s="20">
        <f t="shared" si="5"/>
        <v>0</v>
      </c>
      <c r="M26" s="11">
        <f t="shared" si="6"/>
        <v>0</v>
      </c>
      <c r="N26" s="32">
        <f t="shared" si="7"/>
        <v>56.132706094276777</v>
      </c>
      <c r="O26" s="11">
        <f t="shared" si="8"/>
        <v>13.416038741461943</v>
      </c>
      <c r="Q26" s="28" t="s">
        <v>18</v>
      </c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I27">
        <v>56.46</v>
      </c>
      <c r="J27" s="11">
        <f t="shared" si="3"/>
        <v>56.462025791571818</v>
      </c>
      <c r="K27" s="11">
        <f t="shared" si="4"/>
        <v>13.49474803813858</v>
      </c>
      <c r="L27" s="20">
        <f t="shared" si="5"/>
        <v>0</v>
      </c>
      <c r="M27" s="11">
        <f t="shared" si="6"/>
        <v>0</v>
      </c>
      <c r="N27" s="32">
        <f t="shared" si="7"/>
        <v>56.528146948506262</v>
      </c>
      <c r="O27" s="11">
        <f t="shared" si="8"/>
        <v>13.510551373925971</v>
      </c>
      <c r="Q27" s="25" t="s">
        <v>19</v>
      </c>
      <c r="R27" s="25">
        <v>0.99995961405766443</v>
      </c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I28">
        <v>56.79</v>
      </c>
      <c r="J28" s="11">
        <f t="shared" si="3"/>
        <v>56.785207347717183</v>
      </c>
      <c r="K28" s="11">
        <f t="shared" si="4"/>
        <v>13.571990283871219</v>
      </c>
      <c r="L28" s="20">
        <f t="shared" si="5"/>
        <v>0</v>
      </c>
      <c r="M28" s="11">
        <f t="shared" si="6"/>
        <v>0</v>
      </c>
      <c r="N28" s="32">
        <f t="shared" si="7"/>
        <v>56.840603160090865</v>
      </c>
      <c r="O28" s="11">
        <f t="shared" si="8"/>
        <v>13.585230200786533</v>
      </c>
      <c r="Q28" s="25" t="s">
        <v>20</v>
      </c>
      <c r="R28" s="25">
        <v>0.99991922974635317</v>
      </c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I29">
        <v>57.06</v>
      </c>
      <c r="J29" s="11">
        <f t="shared" si="3"/>
        <v>57.056944062500023</v>
      </c>
      <c r="K29" s="11">
        <f t="shared" si="4"/>
        <v>13.636936917423522</v>
      </c>
      <c r="L29" s="20">
        <f t="shared" si="5"/>
        <v>0</v>
      </c>
      <c r="M29" s="11">
        <f t="shared" si="6"/>
        <v>0</v>
      </c>
      <c r="N29" s="32">
        <f t="shared" si="7"/>
        <v>57.082502874170778</v>
      </c>
      <c r="O29" s="11">
        <f t="shared" si="8"/>
        <v>13.643045620021692</v>
      </c>
      <c r="Q29" s="25" t="s">
        <v>21</v>
      </c>
      <c r="R29" s="25">
        <v>0.99990059045705004</v>
      </c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I30">
        <v>57.29</v>
      </c>
      <c r="J30" s="11">
        <f t="shared" si="3"/>
        <v>57.289461632799757</v>
      </c>
      <c r="K30" s="11">
        <f t="shared" si="4"/>
        <v>13.692509950477953</v>
      </c>
      <c r="L30" s="20">
        <f t="shared" si="5"/>
        <v>0</v>
      </c>
      <c r="M30" s="11">
        <f t="shared" si="6"/>
        <v>0</v>
      </c>
      <c r="N30" s="32">
        <f t="shared" si="7"/>
        <v>57.263841882092734</v>
      </c>
      <c r="O30" s="11">
        <f t="shared" si="8"/>
        <v>13.686386683100556</v>
      </c>
      <c r="Q30" s="25" t="s">
        <v>22</v>
      </c>
      <c r="R30" s="25">
        <v>5.9973374720739006E-2</v>
      </c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I31">
        <v>57.49</v>
      </c>
      <c r="J31" s="11">
        <f t="shared" si="3"/>
        <v>57.49274068552414</v>
      </c>
      <c r="K31" s="11">
        <f t="shared" si="4"/>
        <v>13.741094810115712</v>
      </c>
      <c r="L31" s="20">
        <f t="shared" si="5"/>
        <v>0</v>
      </c>
      <c r="M31" s="11">
        <f t="shared" si="6"/>
        <v>0</v>
      </c>
      <c r="N31" s="32">
        <f t="shared" si="7"/>
        <v>57.392757133132918</v>
      </c>
      <c r="O31" s="11">
        <f t="shared" si="8"/>
        <v>13.717198167574789</v>
      </c>
      <c r="Q31" s="26" t="s">
        <v>23</v>
      </c>
      <c r="R31" s="26">
        <v>17</v>
      </c>
    </row>
    <row r="33" spans="17:25" ht="15.75" thickBot="1" x14ac:dyDescent="0.3">
      <c r="Q33" t="s">
        <v>24</v>
      </c>
    </row>
    <row r="34" spans="17:25" x14ac:dyDescent="0.25">
      <c r="Q34" s="27"/>
      <c r="R34" s="27" t="s">
        <v>29</v>
      </c>
      <c r="S34" s="27" t="s">
        <v>30</v>
      </c>
      <c r="T34" s="27" t="s">
        <v>31</v>
      </c>
      <c r="U34" s="27" t="s">
        <v>32</v>
      </c>
      <c r="V34" s="27" t="s">
        <v>33</v>
      </c>
    </row>
    <row r="35" spans="17:25" x14ac:dyDescent="0.25">
      <c r="Q35" s="25" t="s">
        <v>25</v>
      </c>
      <c r="R35" s="25">
        <v>3</v>
      </c>
      <c r="S35" s="25">
        <v>578.86034740857281</v>
      </c>
      <c r="T35" s="25">
        <v>192.95344913619093</v>
      </c>
      <c r="U35" s="25">
        <v>53645.780881683306</v>
      </c>
      <c r="V35" s="25">
        <v>7.5835400682006758E-27</v>
      </c>
    </row>
    <row r="36" spans="17:25" x14ac:dyDescent="0.25">
      <c r="Q36" s="25" t="s">
        <v>26</v>
      </c>
      <c r="R36" s="25">
        <v>13</v>
      </c>
      <c r="S36" s="25">
        <v>4.6758473780124293E-2</v>
      </c>
      <c r="T36" s="25">
        <v>3.5968056753941766E-3</v>
      </c>
      <c r="U36" s="25"/>
      <c r="V36" s="25"/>
    </row>
    <row r="37" spans="17:25" ht="15.75" thickBot="1" x14ac:dyDescent="0.3">
      <c r="Q37" s="26" t="s">
        <v>27</v>
      </c>
      <c r="R37" s="26">
        <v>16</v>
      </c>
      <c r="S37" s="26">
        <v>578.90710588235288</v>
      </c>
      <c r="T37" s="26"/>
      <c r="U37" s="26"/>
      <c r="V37" s="26"/>
    </row>
    <row r="38" spans="17:25" ht="15.75" thickBot="1" x14ac:dyDescent="0.3"/>
    <row r="39" spans="17:25" x14ac:dyDescent="0.25">
      <c r="Q39" s="27"/>
      <c r="R39" s="27" t="s">
        <v>34</v>
      </c>
      <c r="S39" s="27" t="s">
        <v>22</v>
      </c>
      <c r="T39" s="27" t="s">
        <v>35</v>
      </c>
      <c r="U39" s="27" t="s">
        <v>36</v>
      </c>
      <c r="V39" s="27" t="s">
        <v>37</v>
      </c>
      <c r="W39" s="27" t="s">
        <v>38</v>
      </c>
      <c r="X39" s="27" t="s">
        <v>39</v>
      </c>
      <c r="Y39" s="27" t="s">
        <v>40</v>
      </c>
    </row>
    <row r="40" spans="17:25" x14ac:dyDescent="0.25">
      <c r="Q40" s="25" t="s">
        <v>28</v>
      </c>
      <c r="R40" s="29">
        <v>86.668366121285729</v>
      </c>
      <c r="S40" s="25">
        <v>0.76244134306833056</v>
      </c>
      <c r="T40" s="25">
        <v>113.67217545221501</v>
      </c>
      <c r="U40" s="25">
        <v>7.0974587121896646E-21</v>
      </c>
      <c r="V40" s="25">
        <v>85.021211741329509</v>
      </c>
      <c r="W40" s="25">
        <v>88.315520501241949</v>
      </c>
      <c r="X40" s="25">
        <v>85.021211741329509</v>
      </c>
      <c r="Y40" s="25">
        <v>88.315520501241949</v>
      </c>
    </row>
    <row r="41" spans="17:25" x14ac:dyDescent="0.25">
      <c r="Q41" s="25" t="s">
        <v>41</v>
      </c>
      <c r="R41" s="29">
        <v>-4.6226683636267484E-3</v>
      </c>
      <c r="S41" s="25">
        <v>2.0721074981964988E-4</v>
      </c>
      <c r="T41" s="25">
        <v>-22.309018077730922</v>
      </c>
      <c r="U41" s="25">
        <v>9.5294278880179763E-12</v>
      </c>
      <c r="V41" s="25">
        <v>-5.0703199728192733E-3</v>
      </c>
      <c r="W41" s="25">
        <v>-4.1750167544342236E-3</v>
      </c>
      <c r="X41" s="25">
        <v>-5.0703199728192733E-3</v>
      </c>
      <c r="Y41" s="25">
        <v>-4.1750167544342236E-3</v>
      </c>
    </row>
    <row r="42" spans="17:25" x14ac:dyDescent="0.25">
      <c r="Q42" s="25" t="s">
        <v>42</v>
      </c>
      <c r="R42" s="29">
        <v>574356.0766275241</v>
      </c>
      <c r="S42" s="25">
        <v>33332.231820153327</v>
      </c>
      <c r="T42" s="25">
        <v>17.231251712351799</v>
      </c>
      <c r="U42" s="25">
        <v>2.4672639951001825E-10</v>
      </c>
      <c r="V42" s="25">
        <v>502346.16775331309</v>
      </c>
      <c r="W42" s="25">
        <v>646365.98550173512</v>
      </c>
      <c r="X42" s="25">
        <v>502346.16775331309</v>
      </c>
      <c r="Y42" s="25">
        <v>646365.98550173512</v>
      </c>
    </row>
    <row r="43" spans="17:25" ht="15.75" thickBot="1" x14ac:dyDescent="0.3">
      <c r="Q43" s="26" t="s">
        <v>43</v>
      </c>
      <c r="R43" s="30">
        <v>-896.55806830979111</v>
      </c>
      <c r="S43" s="26">
        <v>18.206058025351528</v>
      </c>
      <c r="T43" s="26">
        <v>-49.245040692573546</v>
      </c>
      <c r="U43" s="26">
        <v>3.6513848971188564E-16</v>
      </c>
      <c r="V43" s="26">
        <v>-935.88986542550344</v>
      </c>
      <c r="W43" s="26">
        <v>-857.22627119407878</v>
      </c>
      <c r="X43" s="26">
        <v>-935.88986542550344</v>
      </c>
      <c r="Y43" s="26">
        <v>-857.22627119407878</v>
      </c>
    </row>
    <row r="46" spans="17:25" x14ac:dyDescent="0.25">
      <c r="Q46" s="34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F9250-C654-4D8C-9C73-30621F46078C}">
  <dimension ref="A1:Y46"/>
  <sheetViews>
    <sheetView zoomScaleNormal="100" workbookViewId="0"/>
  </sheetViews>
  <sheetFormatPr defaultRowHeight="15" x14ac:dyDescent="0.25"/>
  <cols>
    <col min="1" max="1" width="9.140625" bestFit="1" customWidth="1"/>
    <col min="2" max="7" width="10.140625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2" x14ac:dyDescent="0.25">
      <c r="A1" s="1" t="s">
        <v>77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/>
    </row>
    <row r="3" spans="1:22" ht="16.5" thickBot="1" x14ac:dyDescent="0.3">
      <c r="C3" s="3">
        <v>64.132000000000005</v>
      </c>
      <c r="D3" s="3">
        <v>228.17</v>
      </c>
      <c r="E3" s="3">
        <v>24789.7</v>
      </c>
      <c r="F3" s="3">
        <v>128.6</v>
      </c>
      <c r="G3" s="3">
        <v>79.7</v>
      </c>
      <c r="H3" s="19" t="s">
        <v>47</v>
      </c>
      <c r="I3" s="19" t="s">
        <v>78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54.533938814531545</v>
      </c>
      <c r="E4" s="4">
        <f>E3</f>
        <v>24789.7</v>
      </c>
      <c r="F4" s="5">
        <f>F3/4.184*1000</f>
        <v>30736.137667304014</v>
      </c>
      <c r="G4" s="5">
        <f>G3/4.184*1000</f>
        <v>19048.757170172084</v>
      </c>
      <c r="H4" s="17" t="s">
        <v>48</v>
      </c>
      <c r="J4" s="1" t="s">
        <v>59</v>
      </c>
      <c r="L4" s="20">
        <f>R18</f>
        <v>0</v>
      </c>
      <c r="M4" s="20">
        <f>R19</f>
        <v>0</v>
      </c>
      <c r="N4" s="20">
        <f>+R20</f>
        <v>0</v>
      </c>
      <c r="O4" s="20">
        <f>R21</f>
        <v>0</v>
      </c>
      <c r="P4" s="22" t="s">
        <v>47</v>
      </c>
      <c r="Q4" s="15"/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45</v>
      </c>
      <c r="M5">
        <v>1000</v>
      </c>
      <c r="N5">
        <f>1/100000</f>
        <v>1.0000000000000001E-5</v>
      </c>
      <c r="P5" s="17"/>
    </row>
    <row r="6" spans="1:22" x14ac:dyDescent="0.25">
      <c r="A6" s="23" t="s">
        <v>82</v>
      </c>
      <c r="D6" s="8">
        <f>G4</f>
        <v>19048.757170172084</v>
      </c>
      <c r="E6" s="8">
        <f>F4</f>
        <v>30736.137667304014</v>
      </c>
      <c r="F6" s="9">
        <f>D4</f>
        <v>54.533938814531545</v>
      </c>
      <c r="G6" s="9">
        <f>E4</f>
        <v>24789.7</v>
      </c>
      <c r="H6" s="23" t="s">
        <v>48</v>
      </c>
      <c r="J6" s="1" t="s">
        <v>46</v>
      </c>
      <c r="L6" s="12">
        <f>L4/4.184</f>
        <v>0</v>
      </c>
      <c r="M6" s="12">
        <f>M4/4.184*1000</f>
        <v>0</v>
      </c>
      <c r="N6" s="12">
        <f>N4/4.184/100000</f>
        <v>0</v>
      </c>
      <c r="O6" s="16">
        <f>O4/4.184</f>
        <v>0</v>
      </c>
      <c r="P6" s="23" t="s">
        <v>48</v>
      </c>
    </row>
    <row r="7" spans="1:22" x14ac:dyDescent="0.25">
      <c r="H7" s="17"/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60</v>
      </c>
      <c r="L8" s="31">
        <f>R40</f>
        <v>37.97830509785372</v>
      </c>
      <c r="M8" s="31">
        <f>R41</f>
        <v>1.8975392091793012E-3</v>
      </c>
      <c r="N8" s="31">
        <f>R42</f>
        <v>-154703.61713590418</v>
      </c>
      <c r="O8" s="31">
        <f>R43</f>
        <v>-74.458863338290044</v>
      </c>
      <c r="P8" s="31" t="s">
        <v>47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45</v>
      </c>
      <c r="M9">
        <v>1000</v>
      </c>
      <c r="N9">
        <f>1/100000</f>
        <v>1.0000000000000001E-5</v>
      </c>
      <c r="P9" s="17"/>
      <c r="Q9" s="13"/>
      <c r="R9" s="13"/>
    </row>
    <row r="10" spans="1:22" x14ac:dyDescent="0.25">
      <c r="A10" s="18">
        <v>1800</v>
      </c>
      <c r="B10">
        <v>298.14999999999998</v>
      </c>
      <c r="C10" s="10">
        <v>37.51</v>
      </c>
      <c r="D10" s="10">
        <v>2.173E-3</v>
      </c>
      <c r="E10" s="10">
        <v>-164500</v>
      </c>
      <c r="F10" s="10">
        <v>-65.75</v>
      </c>
      <c r="G10" s="10">
        <v>-7.275E-8</v>
      </c>
      <c r="H10" s="19" t="s">
        <v>47</v>
      </c>
      <c r="I10" s="19" t="s">
        <v>79</v>
      </c>
      <c r="J10" s="1" t="s">
        <v>46</v>
      </c>
      <c r="L10" s="12">
        <f>L8/4.184</f>
        <v>9.077032767173451</v>
      </c>
      <c r="M10" s="12">
        <f>M8/4.184*1000</f>
        <v>0.45352275553998594</v>
      </c>
      <c r="N10" s="12">
        <f>N8/4.184/100000</f>
        <v>-0.36975051896726618</v>
      </c>
      <c r="O10" s="16">
        <f>O8/4.184</f>
        <v>-17.796095444141979</v>
      </c>
      <c r="P10" s="23" t="s">
        <v>48</v>
      </c>
    </row>
    <row r="11" spans="1:22" ht="15.75" thickBot="1" x14ac:dyDescent="0.3"/>
    <row r="12" spans="1:22" x14ac:dyDescent="0.25">
      <c r="I12" s="36" t="s">
        <v>67</v>
      </c>
      <c r="J12" s="37"/>
      <c r="K12" s="38"/>
      <c r="L12" s="17" t="s">
        <v>56</v>
      </c>
      <c r="M12" s="17"/>
      <c r="N12" s="17" t="s">
        <v>66</v>
      </c>
      <c r="O12" s="17"/>
      <c r="Q12" s="14"/>
      <c r="R12" s="14"/>
      <c r="S12" s="14"/>
      <c r="T12" s="14"/>
      <c r="U12" s="14"/>
      <c r="V12" s="14"/>
    </row>
    <row r="13" spans="1:22" x14ac:dyDescent="0.25">
      <c r="I13" s="35" t="s">
        <v>80</v>
      </c>
      <c r="J13" s="17" t="s">
        <v>54</v>
      </c>
      <c r="K13" s="17" t="s">
        <v>54</v>
      </c>
      <c r="L13" s="17" t="s">
        <v>55</v>
      </c>
      <c r="M13" s="17" t="s">
        <v>55</v>
      </c>
      <c r="N13" s="17" t="s">
        <v>55</v>
      </c>
      <c r="O13" s="17" t="s">
        <v>55</v>
      </c>
    </row>
    <row r="14" spans="1:22" ht="15.75" x14ac:dyDescent="0.25">
      <c r="B14" s="24" t="s">
        <v>58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I15">
        <v>32.49</v>
      </c>
      <c r="J15" s="11">
        <f t="shared" ref="J15:J31" si="3">C$10+D$10*B15+E$10*B15^-2+F$10*B15^-0.5+G$10*B15^2</f>
        <v>32.493045329190423</v>
      </c>
      <c r="K15" s="11">
        <f t="shared" ref="K15:K31" si="4">J15/4.184</f>
        <v>7.7660242182577486</v>
      </c>
      <c r="L15" s="20">
        <f t="shared" ref="L15:L31" si="5">$L$4+($M$4)*B15+($N$4)*B15^-2+$O$4*B15^-0.5</f>
        <v>0</v>
      </c>
      <c r="M15" s="11">
        <f t="shared" ref="M15:M31" si="6">$L$6+($M$6*0.001)*B15+($N$6*100000)*B15^-2+$O$6*B15^-0.5</f>
        <v>0</v>
      </c>
      <c r="N15" s="32">
        <f t="shared" ref="N15:N31" si="7">$L$8+($M$8)*B15+($N$8)*B15^-2+$O$8*B15^-0.5</f>
        <v>32.491528488774136</v>
      </c>
      <c r="O15" s="11">
        <f>$L$10+($M$10*0.001)*D15+($N$10*100000)*D15^-2+$O$10*D15^-0.5</f>
        <v>7.7656616846974531</v>
      </c>
      <c r="Q15" s="13"/>
      <c r="R15" s="13"/>
      <c r="S15" s="13"/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I16">
        <v>32.53</v>
      </c>
      <c r="J16" s="11">
        <f t="shared" si="3"/>
        <v>32.53149670230043</v>
      </c>
      <c r="K16" s="11">
        <f t="shared" si="4"/>
        <v>7.7752143169934103</v>
      </c>
      <c r="L16" s="20">
        <f t="shared" si="5"/>
        <v>0</v>
      </c>
      <c r="M16" s="11">
        <f t="shared" si="6"/>
        <v>0</v>
      </c>
      <c r="N16" s="32">
        <f t="shared" si="7"/>
        <v>32.529753302128157</v>
      </c>
      <c r="O16" s="11">
        <f t="shared" ref="O16:O31" si="8">$L$10+($M$10*0.001)*D16+($N$10*100000)*D16^-2+$O$10*D16^-0.5</f>
        <v>7.7747976343518523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I17">
        <v>34.049999999999997</v>
      </c>
      <c r="J17" s="11">
        <f t="shared" si="3"/>
        <v>34.051934999999993</v>
      </c>
      <c r="K17" s="11">
        <f t="shared" si="4"/>
        <v>8.1386077915869954</v>
      </c>
      <c r="L17" s="20">
        <f t="shared" si="5"/>
        <v>0</v>
      </c>
      <c r="M17" s="11">
        <f t="shared" si="6"/>
        <v>0</v>
      </c>
      <c r="N17" s="32">
        <f t="shared" si="7"/>
        <v>34.047480007511538</v>
      </c>
      <c r="O17" s="11">
        <f t="shared" si="8"/>
        <v>8.1375430228278063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I18">
        <v>34.979999999999997</v>
      </c>
      <c r="J18" s="11">
        <f t="shared" si="3"/>
        <v>34.979883109587767</v>
      </c>
      <c r="K18" s="11">
        <f t="shared" si="4"/>
        <v>8.3603927126165782</v>
      </c>
      <c r="L18" s="20">
        <f t="shared" si="5"/>
        <v>0</v>
      </c>
      <c r="M18" s="11">
        <f t="shared" si="6"/>
        <v>0</v>
      </c>
      <c r="N18" s="32">
        <f t="shared" si="7"/>
        <v>34.97835863486408</v>
      </c>
      <c r="O18" s="11">
        <f t="shared" si="8"/>
        <v>8.3600283544130232</v>
      </c>
      <c r="R18" s="20"/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I19">
        <v>35.65</v>
      </c>
      <c r="J19" s="11">
        <f t="shared" si="3"/>
        <v>35.646433045755657</v>
      </c>
      <c r="K19" s="11">
        <f t="shared" si="4"/>
        <v>8.5197019707829007</v>
      </c>
      <c r="L19" s="20">
        <f t="shared" si="5"/>
        <v>0</v>
      </c>
      <c r="M19" s="11">
        <f t="shared" si="6"/>
        <v>0</v>
      </c>
      <c r="N19" s="32">
        <f t="shared" si="7"/>
        <v>35.647325986765416</v>
      </c>
      <c r="O19" s="11">
        <f t="shared" si="8"/>
        <v>8.5199153888062646</v>
      </c>
      <c r="R19" s="20"/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I20">
        <v>36.17</v>
      </c>
      <c r="J20" s="11">
        <f t="shared" si="3"/>
        <v>36.17462180425003</v>
      </c>
      <c r="K20" s="11">
        <f t="shared" si="4"/>
        <v>8.6459421138264894</v>
      </c>
      <c r="L20" s="20">
        <f t="shared" si="5"/>
        <v>0</v>
      </c>
      <c r="M20" s="11">
        <f t="shared" si="6"/>
        <v>0</v>
      </c>
      <c r="N20" s="32">
        <f t="shared" si="7"/>
        <v>36.176580372402647</v>
      </c>
      <c r="O20" s="11">
        <f t="shared" si="8"/>
        <v>8.6464102228495818</v>
      </c>
      <c r="R20" s="20"/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I21">
        <v>36.619999999999997</v>
      </c>
      <c r="J21" s="11">
        <f t="shared" si="3"/>
        <v>36.620195206849225</v>
      </c>
      <c r="K21" s="11">
        <f t="shared" si="4"/>
        <v>8.7524367129180742</v>
      </c>
      <c r="L21" s="20">
        <f t="shared" si="5"/>
        <v>0</v>
      </c>
      <c r="M21" s="11">
        <f t="shared" si="6"/>
        <v>0</v>
      </c>
      <c r="N21" s="32">
        <f t="shared" si="7"/>
        <v>36.622093704124943</v>
      </c>
      <c r="O21" s="11">
        <f t="shared" si="8"/>
        <v>8.7528904646570123</v>
      </c>
      <c r="Q21" s="13"/>
      <c r="R21" s="21"/>
      <c r="S21" s="13"/>
      <c r="T21" s="13"/>
      <c r="U21" s="13"/>
      <c r="V21" s="13"/>
      <c r="W21" s="13"/>
      <c r="X21" s="13"/>
      <c r="Y21" s="13"/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I22">
        <v>37.01</v>
      </c>
      <c r="J22" s="11">
        <f t="shared" si="3"/>
        <v>37.012019413580241</v>
      </c>
      <c r="K22" s="11">
        <f t="shared" si="4"/>
        <v>8.8460849458843782</v>
      </c>
      <c r="L22" s="20">
        <f t="shared" si="5"/>
        <v>0</v>
      </c>
      <c r="M22" s="11">
        <f t="shared" si="6"/>
        <v>0</v>
      </c>
      <c r="N22" s="32">
        <f t="shared" si="7"/>
        <v>37.013136154917888</v>
      </c>
      <c r="O22" s="11">
        <f t="shared" si="8"/>
        <v>8.8463518534698586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I23">
        <v>37.369999999999997</v>
      </c>
      <c r="J23" s="11">
        <f t="shared" si="3"/>
        <v>37.366552438439292</v>
      </c>
      <c r="K23" s="11">
        <f t="shared" si="4"/>
        <v>8.9308203724759299</v>
      </c>
      <c r="L23" s="20">
        <f t="shared" si="5"/>
        <v>0</v>
      </c>
      <c r="M23" s="11">
        <f t="shared" si="6"/>
        <v>0</v>
      </c>
      <c r="N23" s="32">
        <f t="shared" si="7"/>
        <v>37.366544688535072</v>
      </c>
      <c r="O23" s="11">
        <f t="shared" si="8"/>
        <v>8.9308185202043653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I24">
        <v>37.69</v>
      </c>
      <c r="J24" s="11">
        <f t="shared" si="3"/>
        <v>37.693884996178063</v>
      </c>
      <c r="K24" s="11">
        <f t="shared" si="4"/>
        <v>9.009054731400111</v>
      </c>
      <c r="L24" s="20">
        <f t="shared" si="5"/>
        <v>0</v>
      </c>
      <c r="M24" s="11">
        <f t="shared" si="6"/>
        <v>0</v>
      </c>
      <c r="N24" s="32">
        <f t="shared" si="7"/>
        <v>37.692724798827037</v>
      </c>
      <c r="O24" s="11">
        <f t="shared" si="8"/>
        <v>9.0087774375781624</v>
      </c>
      <c r="Q24" s="34" t="s">
        <v>94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I25">
        <v>38</v>
      </c>
      <c r="J25" s="11">
        <f t="shared" si="3"/>
        <v>38.000564878927989</v>
      </c>
      <c r="K25" s="11">
        <f t="shared" si="4"/>
        <v>9.0823529825353706</v>
      </c>
      <c r="L25" s="20">
        <f t="shared" si="5"/>
        <v>0</v>
      </c>
      <c r="M25" s="11">
        <f t="shared" si="6"/>
        <v>0</v>
      </c>
      <c r="N25" s="32">
        <f t="shared" si="7"/>
        <v>37.998476841817627</v>
      </c>
      <c r="O25" s="11">
        <f t="shared" si="8"/>
        <v>9.0818539296887248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I26">
        <v>38.29</v>
      </c>
      <c r="J26" s="11">
        <f t="shared" si="3"/>
        <v>38.291038326803047</v>
      </c>
      <c r="K26" s="11">
        <f t="shared" si="4"/>
        <v>9.1517778027731946</v>
      </c>
      <c r="L26" s="20">
        <f t="shared" si="5"/>
        <v>0</v>
      </c>
      <c r="M26" s="11">
        <f t="shared" si="6"/>
        <v>0</v>
      </c>
      <c r="N26" s="32">
        <f t="shared" si="7"/>
        <v>38.288448162708399</v>
      </c>
      <c r="O26" s="11">
        <f t="shared" si="8"/>
        <v>9.1511587386970348</v>
      </c>
      <c r="Q26" s="28" t="s">
        <v>18</v>
      </c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I27">
        <v>38.57</v>
      </c>
      <c r="J27" s="11">
        <f t="shared" si="3"/>
        <v>38.568438762997239</v>
      </c>
      <c r="K27" s="11">
        <f t="shared" si="4"/>
        <v>9.2180780982306967</v>
      </c>
      <c r="L27" s="20">
        <f t="shared" si="5"/>
        <v>0</v>
      </c>
      <c r="M27" s="11">
        <f t="shared" si="6"/>
        <v>0</v>
      </c>
      <c r="N27" s="32">
        <f t="shared" si="7"/>
        <v>38.565932745080779</v>
      </c>
      <c r="O27" s="11">
        <f t="shared" si="8"/>
        <v>9.2174791455737992</v>
      </c>
      <c r="Q27" s="25" t="s">
        <v>19</v>
      </c>
      <c r="R27" s="25">
        <v>0.99999882390831918</v>
      </c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I28">
        <v>38.840000000000003</v>
      </c>
      <c r="J28" s="11">
        <f t="shared" si="3"/>
        <v>38.835043688801306</v>
      </c>
      <c r="K28" s="11">
        <f t="shared" si="4"/>
        <v>9.2817982047804257</v>
      </c>
      <c r="L28" s="20">
        <f t="shared" si="5"/>
        <v>0</v>
      </c>
      <c r="M28" s="11">
        <f t="shared" si="6"/>
        <v>0</v>
      </c>
      <c r="N28" s="32">
        <f t="shared" si="7"/>
        <v>38.833337163872947</v>
      </c>
      <c r="O28" s="11">
        <f t="shared" si="8"/>
        <v>9.2813903355336862</v>
      </c>
      <c r="Q28" s="25" t="s">
        <v>20</v>
      </c>
      <c r="R28" s="25">
        <v>0.99999764781802158</v>
      </c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I29">
        <v>39.090000000000003</v>
      </c>
      <c r="J29" s="11">
        <f t="shared" si="3"/>
        <v>39.092552187499997</v>
      </c>
      <c r="K29" s="11">
        <f t="shared" si="4"/>
        <v>9.3433442130736122</v>
      </c>
      <c r="L29" s="20">
        <f t="shared" si="5"/>
        <v>0</v>
      </c>
      <c r="M29" s="11">
        <f t="shared" si="6"/>
        <v>0</v>
      </c>
      <c r="N29" s="32">
        <f t="shared" si="7"/>
        <v>39.092465148639633</v>
      </c>
      <c r="O29" s="11">
        <f t="shared" si="8"/>
        <v>9.34332341028672</v>
      </c>
      <c r="Q29" s="25" t="s">
        <v>21</v>
      </c>
      <c r="R29" s="25">
        <v>0.99999710500679584</v>
      </c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I30">
        <v>39.340000000000003</v>
      </c>
      <c r="J30" s="11">
        <f t="shared" si="3"/>
        <v>39.34226035016119</v>
      </c>
      <c r="K30" s="11">
        <f t="shared" si="4"/>
        <v>9.4030258963100355</v>
      </c>
      <c r="L30" s="20">
        <f t="shared" si="5"/>
        <v>0</v>
      </c>
      <c r="M30" s="11">
        <f t="shared" si="6"/>
        <v>0</v>
      </c>
      <c r="N30" s="32">
        <f t="shared" si="7"/>
        <v>39.344698394165</v>
      </c>
      <c r="O30" s="11">
        <f t="shared" si="8"/>
        <v>9.4036086028119019</v>
      </c>
      <c r="Q30" s="25" t="s">
        <v>22</v>
      </c>
      <c r="R30" s="25">
        <v>3.8283974251017926E-3</v>
      </c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I31">
        <v>39.590000000000003</v>
      </c>
      <c r="J31" s="11">
        <f t="shared" si="3"/>
        <v>39.585176032961215</v>
      </c>
      <c r="K31" s="11">
        <f t="shared" si="4"/>
        <v>9.4610841378970392</v>
      </c>
      <c r="L31" s="20">
        <f t="shared" si="5"/>
        <v>0</v>
      </c>
      <c r="M31" s="11">
        <f t="shared" si="6"/>
        <v>0</v>
      </c>
      <c r="N31" s="32">
        <f t="shared" si="7"/>
        <v>39.591115404864667</v>
      </c>
      <c r="O31" s="11">
        <f t="shared" si="8"/>
        <v>9.4625036818510182</v>
      </c>
      <c r="Q31" s="26" t="s">
        <v>23</v>
      </c>
      <c r="R31" s="26">
        <v>17</v>
      </c>
    </row>
    <row r="33" spans="17:25" ht="15.75" thickBot="1" x14ac:dyDescent="0.3">
      <c r="Q33" t="s">
        <v>24</v>
      </c>
    </row>
    <row r="34" spans="17:25" x14ac:dyDescent="0.25">
      <c r="Q34" s="27"/>
      <c r="R34" s="27" t="s">
        <v>29</v>
      </c>
      <c r="S34" s="27" t="s">
        <v>30</v>
      </c>
      <c r="T34" s="27" t="s">
        <v>31</v>
      </c>
      <c r="U34" s="27" t="s">
        <v>32</v>
      </c>
      <c r="V34" s="27" t="s">
        <v>33</v>
      </c>
    </row>
    <row r="35" spans="17:25" x14ac:dyDescent="0.25">
      <c r="Q35" s="25" t="s">
        <v>25</v>
      </c>
      <c r="R35" s="25">
        <v>3</v>
      </c>
      <c r="S35" s="25">
        <v>81.003809463851084</v>
      </c>
      <c r="T35" s="25">
        <v>27.001269821283696</v>
      </c>
      <c r="U35" s="25">
        <v>1842256.7557806212</v>
      </c>
      <c r="V35" s="25">
        <v>7.8942942285156684E-37</v>
      </c>
    </row>
    <row r="36" spans="17:25" x14ac:dyDescent="0.25">
      <c r="Q36" s="25" t="s">
        <v>26</v>
      </c>
      <c r="R36" s="25">
        <v>13</v>
      </c>
      <c r="S36" s="25">
        <v>1.9053614897883845E-4</v>
      </c>
      <c r="T36" s="25">
        <v>1.4656626844526035E-5</v>
      </c>
      <c r="U36" s="25"/>
      <c r="V36" s="25"/>
    </row>
    <row r="37" spans="17:25" ht="15.75" thickBot="1" x14ac:dyDescent="0.3">
      <c r="Q37" s="26" t="s">
        <v>27</v>
      </c>
      <c r="R37" s="26">
        <v>16</v>
      </c>
      <c r="S37" s="26">
        <v>81.004000000000062</v>
      </c>
      <c r="T37" s="26"/>
      <c r="U37" s="26"/>
      <c r="V37" s="26"/>
    </row>
    <row r="38" spans="17:25" ht="15.75" thickBot="1" x14ac:dyDescent="0.3"/>
    <row r="39" spans="17:25" x14ac:dyDescent="0.25">
      <c r="Q39" s="27"/>
      <c r="R39" s="27" t="s">
        <v>34</v>
      </c>
      <c r="S39" s="27" t="s">
        <v>22</v>
      </c>
      <c r="T39" s="27" t="s">
        <v>35</v>
      </c>
      <c r="U39" s="27" t="s">
        <v>36</v>
      </c>
      <c r="V39" s="27" t="s">
        <v>37</v>
      </c>
      <c r="W39" s="27" t="s">
        <v>38</v>
      </c>
      <c r="X39" s="27" t="s">
        <v>39</v>
      </c>
      <c r="Y39" s="27" t="s">
        <v>40</v>
      </c>
    </row>
    <row r="40" spans="17:25" x14ac:dyDescent="0.25">
      <c r="Q40" s="25" t="s">
        <v>28</v>
      </c>
      <c r="R40" s="29">
        <v>37.97830509785372</v>
      </c>
      <c r="S40" s="25">
        <v>4.8670405628926085E-2</v>
      </c>
      <c r="T40" s="25">
        <v>780.31618202257653</v>
      </c>
      <c r="U40" s="25">
        <v>9.4990967954459466E-32</v>
      </c>
      <c r="V40" s="25">
        <v>37.873159079035659</v>
      </c>
      <c r="W40" s="25">
        <v>38.083451116671782</v>
      </c>
      <c r="X40" s="25">
        <v>37.873159079035659</v>
      </c>
      <c r="Y40" s="25">
        <v>38.083451116671782</v>
      </c>
    </row>
    <row r="41" spans="17:25" x14ac:dyDescent="0.25">
      <c r="Q41" s="25" t="s">
        <v>41</v>
      </c>
      <c r="R41" s="29">
        <v>1.8975392091793012E-3</v>
      </c>
      <c r="S41" s="25">
        <v>1.3227288021673366E-5</v>
      </c>
      <c r="T41" s="25">
        <v>143.45640663982806</v>
      </c>
      <c r="U41" s="25">
        <v>3.45329283540971E-22</v>
      </c>
      <c r="V41" s="25">
        <v>1.8689633907272723E-3</v>
      </c>
      <c r="W41" s="25">
        <v>1.9261150276313301E-3</v>
      </c>
      <c r="X41" s="25">
        <v>1.8689633907272723E-3</v>
      </c>
      <c r="Y41" s="25">
        <v>1.9261150276313301E-3</v>
      </c>
    </row>
    <row r="42" spans="17:25" x14ac:dyDescent="0.25">
      <c r="Q42" s="25" t="s">
        <v>42</v>
      </c>
      <c r="R42" s="29">
        <v>-154703.61713590418</v>
      </c>
      <c r="S42" s="25">
        <v>2127.7613785679359</v>
      </c>
      <c r="T42" s="25">
        <v>-72.707221164069423</v>
      </c>
      <c r="U42" s="25">
        <v>2.3457250489502373E-18</v>
      </c>
      <c r="V42" s="25">
        <v>-159300.3661265944</v>
      </c>
      <c r="W42" s="25">
        <v>-150106.86814521396</v>
      </c>
      <c r="X42" s="25">
        <v>-159300.3661265944</v>
      </c>
      <c r="Y42" s="25">
        <v>-150106.86814521396</v>
      </c>
    </row>
    <row r="43" spans="17:25" ht="15.75" thickBot="1" x14ac:dyDescent="0.3">
      <c r="Q43" s="26" t="s">
        <v>43</v>
      </c>
      <c r="R43" s="30">
        <v>-74.458863338290044</v>
      </c>
      <c r="S43" s="26">
        <v>1.1621828184600573</v>
      </c>
      <c r="T43" s="26">
        <v>-64.068115752176809</v>
      </c>
      <c r="U43" s="26">
        <v>1.2094275941748615E-17</v>
      </c>
      <c r="V43" s="26">
        <v>-76.969606672370745</v>
      </c>
      <c r="W43" s="26">
        <v>-71.948120004209343</v>
      </c>
      <c r="X43" s="26">
        <v>-76.969606672370745</v>
      </c>
      <c r="Y43" s="26">
        <v>-71.948120004209343</v>
      </c>
    </row>
    <row r="46" spans="17:25" x14ac:dyDescent="0.25">
      <c r="Q46" s="34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3FFD9-E24D-4963-B308-03C79A430856}">
  <dimension ref="A1:Y46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10" bestFit="1" customWidth="1"/>
    <col min="5" max="6" width="12" bestFit="1" customWidth="1"/>
    <col min="7" max="7" width="9.5703125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2" x14ac:dyDescent="0.25">
      <c r="A1" s="1" t="s">
        <v>71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/>
    </row>
    <row r="3" spans="1:22" ht="16.5" thickBot="1" x14ac:dyDescent="0.3">
      <c r="C3" s="3">
        <v>31.998999999999999</v>
      </c>
      <c r="D3" s="3">
        <v>205.15</v>
      </c>
      <c r="E3" s="3">
        <v>24789.7</v>
      </c>
      <c r="F3" s="3">
        <v>0</v>
      </c>
      <c r="G3" s="3">
        <v>0</v>
      </c>
      <c r="H3" s="19" t="s">
        <v>47</v>
      </c>
      <c r="I3" s="19" t="s">
        <v>84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49.032026768642446</v>
      </c>
      <c r="E4" s="4">
        <f>E3</f>
        <v>24789.7</v>
      </c>
      <c r="F4" s="5">
        <f>F3/4.184*1000</f>
        <v>0</v>
      </c>
      <c r="G4" s="5">
        <f>G3/4.184*1000</f>
        <v>0</v>
      </c>
      <c r="H4" s="17" t="s">
        <v>48</v>
      </c>
      <c r="J4" s="1" t="s">
        <v>59</v>
      </c>
      <c r="L4" s="20">
        <f>R18</f>
        <v>0</v>
      </c>
      <c r="M4" s="20">
        <f>R19</f>
        <v>0</v>
      </c>
      <c r="N4" s="20">
        <f>+R20</f>
        <v>0</v>
      </c>
      <c r="O4" s="20">
        <f>R21</f>
        <v>0</v>
      </c>
      <c r="P4" s="22" t="s">
        <v>47</v>
      </c>
      <c r="Q4" s="15"/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45</v>
      </c>
      <c r="M5">
        <v>1000</v>
      </c>
      <c r="N5">
        <f>1/100000</f>
        <v>1.0000000000000001E-5</v>
      </c>
      <c r="P5" s="17"/>
    </row>
    <row r="6" spans="1:22" x14ac:dyDescent="0.25">
      <c r="A6" s="23" t="s">
        <v>81</v>
      </c>
      <c r="D6" s="8">
        <f>G4</f>
        <v>0</v>
      </c>
      <c r="E6" s="8">
        <f>F4</f>
        <v>0</v>
      </c>
      <c r="F6" s="9">
        <f>D4</f>
        <v>49.032026768642446</v>
      </c>
      <c r="G6" s="9">
        <f>E4</f>
        <v>24789.7</v>
      </c>
      <c r="H6" s="23" t="s">
        <v>48</v>
      </c>
      <c r="J6" s="1" t="s">
        <v>46</v>
      </c>
      <c r="L6" s="12">
        <f>L4/4.184</f>
        <v>0</v>
      </c>
      <c r="M6" s="12">
        <f>M4/4.184*1000</f>
        <v>0</v>
      </c>
      <c r="N6" s="12">
        <f>N4/4.184/100000</f>
        <v>0</v>
      </c>
      <c r="O6" s="16">
        <f>O4/4.184</f>
        <v>0</v>
      </c>
      <c r="P6" s="23" t="s">
        <v>48</v>
      </c>
    </row>
    <row r="7" spans="1:22" x14ac:dyDescent="0.25">
      <c r="H7" s="17"/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60</v>
      </c>
      <c r="L8" s="31">
        <f>R40</f>
        <v>48.964269510782835</v>
      </c>
      <c r="M8" s="31">
        <f>R41</f>
        <v>-9.0423014079986537E-4</v>
      </c>
      <c r="N8" s="31">
        <f>R42</f>
        <v>516094.27695820975</v>
      </c>
      <c r="O8" s="31">
        <f>R43</f>
        <v>-434.53524197602695</v>
      </c>
      <c r="P8" s="31" t="s">
        <v>47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45</v>
      </c>
      <c r="M9">
        <v>1000</v>
      </c>
      <c r="N9">
        <f>1/100000</f>
        <v>1.0000000000000001E-5</v>
      </c>
      <c r="P9" s="17"/>
      <c r="Q9" s="13"/>
      <c r="R9" s="13"/>
    </row>
    <row r="10" spans="1:22" x14ac:dyDescent="0.25">
      <c r="A10" s="18">
        <v>1800</v>
      </c>
      <c r="B10">
        <v>298.14999999999998</v>
      </c>
      <c r="C10" s="10">
        <v>56.58</v>
      </c>
      <c r="D10" s="10">
        <v>-5.2550000000000001E-3</v>
      </c>
      <c r="E10" s="10">
        <v>685600</v>
      </c>
      <c r="F10" s="10">
        <v>-578</v>
      </c>
      <c r="G10" s="10">
        <v>1.113E-6</v>
      </c>
      <c r="H10" s="19" t="s">
        <v>47</v>
      </c>
      <c r="I10" s="19" t="s">
        <v>79</v>
      </c>
      <c r="J10" s="1" t="s">
        <v>46</v>
      </c>
      <c r="L10" s="12">
        <f>L8/4.184</f>
        <v>11.702741278867791</v>
      </c>
      <c r="M10" s="12">
        <f>M8/4.184*1000</f>
        <v>-0.21611619043973837</v>
      </c>
      <c r="N10" s="12">
        <f>N8/4.184/100000</f>
        <v>1.2334949258083405</v>
      </c>
      <c r="O10" s="16">
        <f>O8/4.184</f>
        <v>-103.8564153862397</v>
      </c>
      <c r="P10" s="23" t="s">
        <v>48</v>
      </c>
    </row>
    <row r="11" spans="1:22" ht="15.75" thickBot="1" x14ac:dyDescent="0.3"/>
    <row r="12" spans="1:22" x14ac:dyDescent="0.25">
      <c r="I12" s="36" t="s">
        <v>67</v>
      </c>
      <c r="J12" s="37"/>
      <c r="K12" s="38"/>
      <c r="L12" s="17" t="s">
        <v>56</v>
      </c>
      <c r="M12" s="17"/>
      <c r="N12" s="17" t="s">
        <v>66</v>
      </c>
      <c r="O12" s="17"/>
      <c r="Q12" s="14"/>
      <c r="R12" s="14"/>
      <c r="S12" s="14"/>
      <c r="T12" s="14"/>
      <c r="U12" s="14"/>
      <c r="V12" s="14"/>
    </row>
    <row r="13" spans="1:22" x14ac:dyDescent="0.25">
      <c r="I13" s="35" t="s">
        <v>86</v>
      </c>
      <c r="J13" s="17" t="s">
        <v>54</v>
      </c>
      <c r="K13" s="17" t="s">
        <v>54</v>
      </c>
      <c r="L13" s="17" t="s">
        <v>55</v>
      </c>
      <c r="M13" s="17" t="s">
        <v>55</v>
      </c>
      <c r="N13" s="17" t="s">
        <v>55</v>
      </c>
      <c r="O13" s="17" t="s">
        <v>55</v>
      </c>
    </row>
    <row r="14" spans="1:22" ht="15.75" x14ac:dyDescent="0.25">
      <c r="B14" s="24" t="s">
        <v>58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I15">
        <v>29.35</v>
      </c>
      <c r="J15" s="11">
        <f t="shared" ref="J15:J31" si="3">C$10+D$10*B15+E$10*B15^-2+F$10*B15^-0.5+G$10*B15^2</f>
        <v>29.350549421630941</v>
      </c>
      <c r="K15" s="11">
        <f t="shared" ref="K15:K31" si="4">J15/4.184</f>
        <v>7.0149496705618883</v>
      </c>
      <c r="L15" s="20">
        <f t="shared" ref="L15:L31" si="5">$L$4+($M$4)*B15+($N$4)*B15^-2+$O$4*B15^-0.5</f>
        <v>0</v>
      </c>
      <c r="M15" s="11">
        <f t="shared" ref="M15:M31" si="6">$L$6+($M$6*0.001)*B15+($N$6*100000)*B15^-2+$O$6*B15^-0.5</f>
        <v>0</v>
      </c>
      <c r="N15" s="32">
        <f t="shared" ref="N15:N31" si="7">$L$8+($M$8)*B15+($N$8)*B15^-2+$O$8*B15^-0.5</f>
        <v>29.334819922443067</v>
      </c>
      <c r="O15" s="11">
        <f>$L$10+($M$10*0.001)*D15+($N$10*100000)*D15^-2+$O$10*D15^-0.5</f>
        <v>7.0111902300294124</v>
      </c>
      <c r="Q15" s="13"/>
      <c r="R15" s="13"/>
      <c r="S15" s="13"/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I16">
        <v>29.35</v>
      </c>
      <c r="J16" s="11">
        <f t="shared" si="3"/>
        <v>29.350602218617411</v>
      </c>
      <c r="K16" s="11">
        <f t="shared" si="4"/>
        <v>7.0149622893445054</v>
      </c>
      <c r="L16" s="20">
        <f t="shared" si="5"/>
        <v>0</v>
      </c>
      <c r="M16" s="11">
        <f t="shared" si="6"/>
        <v>0</v>
      </c>
      <c r="N16" s="32">
        <f t="shared" si="7"/>
        <v>29.339477430910264</v>
      </c>
      <c r="O16" s="11">
        <f t="shared" ref="O16:O31" si="8">$L$10+($M$10*0.001)*D16+($N$10*100000)*D16^-2+$O$10*D16^-0.5</f>
        <v>7.0123034012691843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I17">
        <v>30.04</v>
      </c>
      <c r="J17" s="11">
        <f t="shared" si="3"/>
        <v>30.041080000000004</v>
      </c>
      <c r="K17" s="11">
        <f t="shared" si="4"/>
        <v>7.1799904397705552</v>
      </c>
      <c r="L17" s="20">
        <f t="shared" si="5"/>
        <v>0</v>
      </c>
      <c r="M17" s="11">
        <f t="shared" si="6"/>
        <v>0</v>
      </c>
      <c r="N17" s="32">
        <f t="shared" si="7"/>
        <v>30.10140458665035</v>
      </c>
      <c r="O17" s="11">
        <f t="shared" si="8"/>
        <v>7.1944083620101225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I18">
        <v>31.12</v>
      </c>
      <c r="J18" s="11">
        <f t="shared" si="3"/>
        <v>31.124204180102435</v>
      </c>
      <c r="K18" s="11">
        <f t="shared" si="4"/>
        <v>7.4388633317644439</v>
      </c>
      <c r="L18" s="20">
        <f t="shared" si="5"/>
        <v>0</v>
      </c>
      <c r="M18" s="11">
        <f t="shared" si="6"/>
        <v>0</v>
      </c>
      <c r="N18" s="32">
        <f t="shared" si="7"/>
        <v>31.143524754661414</v>
      </c>
      <c r="O18" s="11">
        <f t="shared" si="8"/>
        <v>7.4434810599095167</v>
      </c>
      <c r="R18" s="20"/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I19">
        <v>32.14</v>
      </c>
      <c r="J19" s="11">
        <f t="shared" si="3"/>
        <v>32.135373255633162</v>
      </c>
      <c r="K19" s="11">
        <f t="shared" si="4"/>
        <v>7.6805385410213098</v>
      </c>
      <c r="L19" s="20">
        <f t="shared" si="5"/>
        <v>0</v>
      </c>
      <c r="M19" s="11">
        <f t="shared" si="6"/>
        <v>0</v>
      </c>
      <c r="N19" s="32">
        <f t="shared" si="7"/>
        <v>32.115499671774309</v>
      </c>
      <c r="O19" s="11">
        <f t="shared" si="8"/>
        <v>7.6757886404814339</v>
      </c>
      <c r="R19" s="20"/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I20">
        <v>33</v>
      </c>
      <c r="J20" s="11">
        <f t="shared" si="3"/>
        <v>32.999707133536056</v>
      </c>
      <c r="K20" s="11">
        <f t="shared" si="4"/>
        <v>7.8871192957782155</v>
      </c>
      <c r="L20" s="20">
        <f t="shared" si="5"/>
        <v>0</v>
      </c>
      <c r="M20" s="11">
        <f t="shared" si="6"/>
        <v>0</v>
      </c>
      <c r="N20" s="32">
        <f t="shared" si="7"/>
        <v>32.960673664927654</v>
      </c>
      <c r="O20" s="11">
        <f t="shared" si="8"/>
        <v>7.8777900728794581</v>
      </c>
      <c r="R20" s="20"/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I21">
        <v>33.72</v>
      </c>
      <c r="J21" s="11">
        <f t="shared" si="3"/>
        <v>33.724184023708773</v>
      </c>
      <c r="K21" s="11">
        <f t="shared" si="4"/>
        <v>8.0602734282286743</v>
      </c>
      <c r="L21" s="20">
        <f t="shared" si="5"/>
        <v>0</v>
      </c>
      <c r="M21" s="11">
        <f t="shared" si="6"/>
        <v>0</v>
      </c>
      <c r="N21" s="32">
        <f t="shared" si="7"/>
        <v>33.684141892600849</v>
      </c>
      <c r="O21" s="11">
        <f t="shared" si="8"/>
        <v>8.0507031292067026</v>
      </c>
      <c r="Q21" s="13"/>
      <c r="R21" s="21"/>
      <c r="S21" s="13"/>
      <c r="T21" s="13"/>
      <c r="U21" s="13"/>
      <c r="V21" s="13"/>
      <c r="W21" s="13"/>
      <c r="X21" s="13"/>
      <c r="Y21" s="13"/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I22">
        <v>34.33</v>
      </c>
      <c r="J22" s="11">
        <f t="shared" si="3"/>
        <v>34.331783086419755</v>
      </c>
      <c r="K22" s="11">
        <f t="shared" si="4"/>
        <v>8.2054930894884688</v>
      </c>
      <c r="L22" s="20">
        <f t="shared" si="5"/>
        <v>0</v>
      </c>
      <c r="M22" s="11">
        <f t="shared" si="6"/>
        <v>0</v>
      </c>
      <c r="N22" s="32">
        <f t="shared" si="7"/>
        <v>34.303107746538856</v>
      </c>
      <c r="O22" s="11">
        <f t="shared" si="8"/>
        <v>8.1986395187712375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I23">
        <v>34.85</v>
      </c>
      <c r="J23" s="11">
        <f t="shared" si="3"/>
        <v>34.84563512422676</v>
      </c>
      <c r="K23" s="11">
        <f t="shared" si="4"/>
        <v>8.3283066740503724</v>
      </c>
      <c r="L23" s="20">
        <f t="shared" si="5"/>
        <v>0</v>
      </c>
      <c r="M23" s="11">
        <f t="shared" si="6"/>
        <v>0</v>
      </c>
      <c r="N23" s="32">
        <f t="shared" si="7"/>
        <v>34.834922764374667</v>
      </c>
      <c r="O23" s="11">
        <f t="shared" si="8"/>
        <v>8.3257463585981526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I24">
        <v>35.29</v>
      </c>
      <c r="J24" s="11">
        <f t="shared" si="3"/>
        <v>35.285485853653192</v>
      </c>
      <c r="K24" s="11">
        <f t="shared" si="4"/>
        <v>8.4334335214276273</v>
      </c>
      <c r="L24" s="20">
        <f t="shared" si="5"/>
        <v>0</v>
      </c>
      <c r="M24" s="11">
        <f t="shared" si="6"/>
        <v>0</v>
      </c>
      <c r="N24" s="32">
        <f t="shared" si="7"/>
        <v>35.294410044274642</v>
      </c>
      <c r="O24" s="11">
        <f t="shared" si="8"/>
        <v>8.4355664541765414</v>
      </c>
      <c r="Q24" s="34" t="s">
        <v>94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I25">
        <v>35.67</v>
      </c>
      <c r="J25" s="11">
        <f t="shared" si="3"/>
        <v>35.667408331530929</v>
      </c>
      <c r="K25" s="11">
        <f t="shared" si="4"/>
        <v>8.5247151844003177</v>
      </c>
      <c r="L25" s="20">
        <f t="shared" si="5"/>
        <v>0</v>
      </c>
      <c r="M25" s="11">
        <f t="shared" si="6"/>
        <v>0</v>
      </c>
      <c r="N25" s="32">
        <f t="shared" si="7"/>
        <v>35.693640198904284</v>
      </c>
      <c r="O25" s="11">
        <f t="shared" si="8"/>
        <v>8.5309847511721522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I26">
        <v>36</v>
      </c>
      <c r="J26" s="11">
        <f t="shared" si="3"/>
        <v>36.004314802463661</v>
      </c>
      <c r="K26" s="11">
        <f t="shared" si="4"/>
        <v>8.605237763495138</v>
      </c>
      <c r="L26" s="20">
        <f t="shared" si="5"/>
        <v>0</v>
      </c>
      <c r="M26" s="11">
        <f t="shared" si="6"/>
        <v>0</v>
      </c>
      <c r="N26" s="32">
        <f t="shared" si="7"/>
        <v>36.042312357168385</v>
      </c>
      <c r="O26" s="11">
        <f t="shared" si="8"/>
        <v>8.6143193970287744</v>
      </c>
      <c r="Q26" s="28" t="s">
        <v>18</v>
      </c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I27">
        <v>36.31</v>
      </c>
      <c r="J27" s="11">
        <f t="shared" si="3"/>
        <v>36.306576135829218</v>
      </c>
      <c r="K27" s="11">
        <f t="shared" si="4"/>
        <v>8.6774799559821272</v>
      </c>
      <c r="L27" s="20">
        <f t="shared" si="5"/>
        <v>0</v>
      </c>
      <c r="M27" s="11">
        <f t="shared" si="6"/>
        <v>0</v>
      </c>
      <c r="N27" s="32">
        <f t="shared" si="7"/>
        <v>36.348217877751473</v>
      </c>
      <c r="O27" s="11">
        <f t="shared" si="8"/>
        <v>8.6874325711643117</v>
      </c>
      <c r="Q27" s="25" t="s">
        <v>19</v>
      </c>
      <c r="R27" s="25">
        <v>0.99992144423743934</v>
      </c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I28">
        <v>36.58</v>
      </c>
      <c r="J28" s="11">
        <f t="shared" si="3"/>
        <v>36.582565283725195</v>
      </c>
      <c r="K28" s="11">
        <f t="shared" si="4"/>
        <v>8.7434429454410125</v>
      </c>
      <c r="L28" s="20">
        <f t="shared" si="5"/>
        <v>0</v>
      </c>
      <c r="M28" s="11">
        <f t="shared" si="6"/>
        <v>0</v>
      </c>
      <c r="N28" s="32">
        <f t="shared" si="7"/>
        <v>36.617647830364277</v>
      </c>
      <c r="O28" s="11">
        <f t="shared" si="8"/>
        <v>8.7518278753260681</v>
      </c>
      <c r="Q28" s="25" t="s">
        <v>20</v>
      </c>
      <c r="R28" s="25">
        <v>0.9998428946458866</v>
      </c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I29">
        <v>36.840000000000003</v>
      </c>
      <c r="J29" s="11">
        <f t="shared" si="3"/>
        <v>36.839092499999992</v>
      </c>
      <c r="K29" s="11">
        <f t="shared" si="4"/>
        <v>8.8047544216061162</v>
      </c>
      <c r="L29" s="20">
        <f t="shared" si="5"/>
        <v>0</v>
      </c>
      <c r="M29" s="11">
        <f t="shared" si="6"/>
        <v>0</v>
      </c>
      <c r="N29" s="32">
        <f t="shared" si="7"/>
        <v>36.85571956303918</v>
      </c>
      <c r="O29" s="11">
        <f t="shared" si="8"/>
        <v>8.8087283850476048</v>
      </c>
      <c r="Q29" s="25" t="s">
        <v>21</v>
      </c>
      <c r="R29" s="25">
        <v>0.99980663956416815</v>
      </c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I30">
        <v>37.08</v>
      </c>
      <c r="J30" s="11">
        <f t="shared" si="3"/>
        <v>37.081742706809983</v>
      </c>
      <c r="K30" s="11">
        <f t="shared" si="4"/>
        <v>8.862749212908696</v>
      </c>
      <c r="L30" s="20">
        <f t="shared" si="5"/>
        <v>0</v>
      </c>
      <c r="M30" s="11">
        <f t="shared" si="6"/>
        <v>0</v>
      </c>
      <c r="N30" s="32">
        <f t="shared" si="7"/>
        <v>37.06662995471369</v>
      </c>
      <c r="O30" s="11">
        <f t="shared" si="8"/>
        <v>8.8591371784688562</v>
      </c>
      <c r="Q30" s="25" t="s">
        <v>22</v>
      </c>
      <c r="R30" s="25">
        <v>3.8327105953081343E-2</v>
      </c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I31">
        <v>37.32</v>
      </c>
      <c r="J31" s="11">
        <f t="shared" si="3"/>
        <v>37.315134287410778</v>
      </c>
      <c r="K31" s="11">
        <f t="shared" si="4"/>
        <v>8.9185311394385227</v>
      </c>
      <c r="L31" s="20">
        <f t="shared" si="5"/>
        <v>0</v>
      </c>
      <c r="M31" s="11">
        <f t="shared" si="6"/>
        <v>0</v>
      </c>
      <c r="N31" s="32">
        <f t="shared" si="7"/>
        <v>37.253849738902744</v>
      </c>
      <c r="O31" s="11">
        <f t="shared" si="8"/>
        <v>8.9038837808084956</v>
      </c>
      <c r="Q31" s="26" t="s">
        <v>23</v>
      </c>
      <c r="R31" s="26">
        <v>17</v>
      </c>
    </row>
    <row r="33" spans="17:25" ht="15.75" thickBot="1" x14ac:dyDescent="0.3">
      <c r="Q33" t="s">
        <v>24</v>
      </c>
    </row>
    <row r="34" spans="17:25" x14ac:dyDescent="0.25">
      <c r="Q34" s="27"/>
      <c r="R34" s="27" t="s">
        <v>29</v>
      </c>
      <c r="S34" s="27" t="s">
        <v>30</v>
      </c>
      <c r="T34" s="27" t="s">
        <v>31</v>
      </c>
      <c r="U34" s="27" t="s">
        <v>32</v>
      </c>
      <c r="V34" s="27" t="s">
        <v>33</v>
      </c>
    </row>
    <row r="35" spans="17:25" x14ac:dyDescent="0.25">
      <c r="Q35" s="25" t="s">
        <v>25</v>
      </c>
      <c r="R35" s="25">
        <v>3</v>
      </c>
      <c r="S35" s="25">
        <v>121.53355048716391</v>
      </c>
      <c r="T35" s="25">
        <v>40.511183495721305</v>
      </c>
      <c r="U35" s="25">
        <v>27578.006923537723</v>
      </c>
      <c r="V35" s="25">
        <v>5.7274937424758712E-25</v>
      </c>
    </row>
    <row r="36" spans="17:25" x14ac:dyDescent="0.25">
      <c r="Q36" s="25" t="s">
        <v>26</v>
      </c>
      <c r="R36" s="25">
        <v>13</v>
      </c>
      <c r="S36" s="25">
        <v>1.9096571659603403E-2</v>
      </c>
      <c r="T36" s="25">
        <v>1.4689670507387234E-3</v>
      </c>
      <c r="U36" s="25"/>
      <c r="V36" s="25"/>
    </row>
    <row r="37" spans="17:25" ht="15.75" thickBot="1" x14ac:dyDescent="0.3">
      <c r="Q37" s="26" t="s">
        <v>27</v>
      </c>
      <c r="R37" s="26">
        <v>16</v>
      </c>
      <c r="S37" s="26">
        <v>121.55264705882351</v>
      </c>
      <c r="T37" s="26"/>
      <c r="U37" s="26"/>
      <c r="V37" s="26"/>
    </row>
    <row r="38" spans="17:25" ht="15.75" thickBot="1" x14ac:dyDescent="0.3"/>
    <row r="39" spans="17:25" x14ac:dyDescent="0.25">
      <c r="Q39" s="27"/>
      <c r="R39" s="27" t="s">
        <v>34</v>
      </c>
      <c r="S39" s="27" t="s">
        <v>22</v>
      </c>
      <c r="T39" s="27" t="s">
        <v>35</v>
      </c>
      <c r="U39" s="27" t="s">
        <v>36</v>
      </c>
      <c r="V39" s="27" t="s">
        <v>37</v>
      </c>
      <c r="W39" s="27" t="s">
        <v>38</v>
      </c>
      <c r="X39" s="27" t="s">
        <v>39</v>
      </c>
      <c r="Y39" s="27" t="s">
        <v>40</v>
      </c>
    </row>
    <row r="40" spans="17:25" x14ac:dyDescent="0.25">
      <c r="Q40" s="25" t="s">
        <v>28</v>
      </c>
      <c r="R40" s="29">
        <v>48.964269510782835</v>
      </c>
      <c r="S40" s="25">
        <v>0.48725238949550753</v>
      </c>
      <c r="T40" s="25">
        <v>100.49056826889975</v>
      </c>
      <c r="U40" s="25">
        <v>3.5175315178507423E-20</v>
      </c>
      <c r="V40" s="25">
        <v>47.911624720730138</v>
      </c>
      <c r="W40" s="25">
        <v>50.016914300835531</v>
      </c>
      <c r="X40" s="25">
        <v>47.911624720730138</v>
      </c>
      <c r="Y40" s="25">
        <v>50.016914300835531</v>
      </c>
    </row>
    <row r="41" spans="17:25" x14ac:dyDescent="0.25">
      <c r="Q41" s="25" t="s">
        <v>41</v>
      </c>
      <c r="R41" s="29">
        <v>-9.0423014079986537E-4</v>
      </c>
      <c r="S41" s="25">
        <v>1.3242190221803297E-4</v>
      </c>
      <c r="T41" s="25">
        <v>-6.8284031995783323</v>
      </c>
      <c r="U41" s="25">
        <v>1.2092183454926967E-5</v>
      </c>
      <c r="V41" s="25">
        <v>-1.1903102677808847E-3</v>
      </c>
      <c r="W41" s="25">
        <v>-6.1815001381884617E-4</v>
      </c>
      <c r="X41" s="25">
        <v>-1.1903102677808847E-3</v>
      </c>
      <c r="Y41" s="25">
        <v>-6.1815001381884617E-4</v>
      </c>
    </row>
    <row r="42" spans="17:25" x14ac:dyDescent="0.25">
      <c r="Q42" s="25" t="s">
        <v>42</v>
      </c>
      <c r="R42" s="29">
        <v>516094.27695820975</v>
      </c>
      <c r="S42" s="25">
        <v>21301.58568818893</v>
      </c>
      <c r="T42" s="25">
        <v>24.227974598359033</v>
      </c>
      <c r="U42" s="25">
        <v>3.3374557858575091E-12</v>
      </c>
      <c r="V42" s="25">
        <v>470074.99890448997</v>
      </c>
      <c r="W42" s="25">
        <v>562113.55501192948</v>
      </c>
      <c r="X42" s="25">
        <v>470074.99890448997</v>
      </c>
      <c r="Y42" s="25">
        <v>562113.55501192948</v>
      </c>
    </row>
    <row r="43" spans="17:25" ht="15.75" thickBot="1" x14ac:dyDescent="0.3">
      <c r="Q43" s="26" t="s">
        <v>43</v>
      </c>
      <c r="R43" s="30">
        <v>-434.53524197602695</v>
      </c>
      <c r="S43" s="26">
        <v>11.634921632720765</v>
      </c>
      <c r="T43" s="26">
        <v>-37.347500541300441</v>
      </c>
      <c r="U43" s="26">
        <v>1.2984148914742582E-14</v>
      </c>
      <c r="V43" s="26">
        <v>-459.67096199175779</v>
      </c>
      <c r="W43" s="26">
        <v>-409.39952196029611</v>
      </c>
      <c r="X43" s="26">
        <v>-459.67096199175779</v>
      </c>
      <c r="Y43" s="26">
        <v>-409.39952196029611</v>
      </c>
    </row>
    <row r="46" spans="17:25" x14ac:dyDescent="0.25">
      <c r="Q46" s="34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CC3B-E641-449A-8349-A6BCBCCC835E}">
  <dimension ref="A1:Y46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5" width="10.28515625" bestFit="1" customWidth="1"/>
    <col min="6" max="6" width="9.5703125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2" x14ac:dyDescent="0.25">
      <c r="A1" s="17" t="s">
        <v>70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/>
    </row>
    <row r="3" spans="1:22" ht="16.5" thickBot="1" x14ac:dyDescent="0.3">
      <c r="C3" s="3">
        <v>2.016</v>
      </c>
      <c r="D3" s="3">
        <v>130.68</v>
      </c>
      <c r="E3" s="3">
        <v>24789.7</v>
      </c>
      <c r="F3" s="3">
        <v>0</v>
      </c>
      <c r="G3" s="3">
        <v>0</v>
      </c>
      <c r="H3" s="19" t="s">
        <v>47</v>
      </c>
      <c r="I3" s="19" t="s">
        <v>87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31.233269598470365</v>
      </c>
      <c r="E4" s="4">
        <f>E3</f>
        <v>24789.7</v>
      </c>
      <c r="F4" s="5">
        <f>F3/4.184*1000</f>
        <v>0</v>
      </c>
      <c r="G4" s="5">
        <f>G3/4.184*1000</f>
        <v>0</v>
      </c>
      <c r="H4" s="17" t="s">
        <v>48</v>
      </c>
      <c r="J4" s="1" t="s">
        <v>59</v>
      </c>
      <c r="L4" s="20">
        <f>R18</f>
        <v>0</v>
      </c>
      <c r="M4" s="20">
        <f>R19</f>
        <v>0</v>
      </c>
      <c r="N4" s="20">
        <f>+R20</f>
        <v>0</v>
      </c>
      <c r="O4" s="20">
        <f>R21</f>
        <v>0</v>
      </c>
      <c r="P4" s="22" t="s">
        <v>47</v>
      </c>
      <c r="Q4" s="15"/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45</v>
      </c>
      <c r="M5">
        <v>1000</v>
      </c>
      <c r="N5">
        <f>1/100000</f>
        <v>1.0000000000000001E-5</v>
      </c>
      <c r="P5" s="17"/>
    </row>
    <row r="6" spans="1:22" x14ac:dyDescent="0.25">
      <c r="A6" s="23" t="s">
        <v>88</v>
      </c>
      <c r="D6" s="8">
        <f>G4</f>
        <v>0</v>
      </c>
      <c r="E6" s="8">
        <f>F4</f>
        <v>0</v>
      </c>
      <c r="F6" s="9">
        <f>D4</f>
        <v>31.233269598470365</v>
      </c>
      <c r="G6" s="9">
        <f>E4</f>
        <v>24789.7</v>
      </c>
      <c r="H6" s="23" t="s">
        <v>48</v>
      </c>
      <c r="J6" s="1" t="s">
        <v>46</v>
      </c>
      <c r="L6" s="12">
        <f>L4/4.184</f>
        <v>0</v>
      </c>
      <c r="M6" s="12">
        <f>M4/4.184*1000</f>
        <v>0</v>
      </c>
      <c r="N6" s="12">
        <f>N4/4.184/100000</f>
        <v>0</v>
      </c>
      <c r="O6" s="16">
        <f>O4/4.184</f>
        <v>0</v>
      </c>
      <c r="P6" s="23" t="s">
        <v>48</v>
      </c>
    </row>
    <row r="7" spans="1:22" x14ac:dyDescent="0.25">
      <c r="H7" s="17"/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60</v>
      </c>
      <c r="L8" s="31">
        <f>R40</f>
        <v>17.215787583706376</v>
      </c>
      <c r="M8" s="31">
        <f>R41</f>
        <v>6.2309160225431813E-3</v>
      </c>
      <c r="N8" s="31">
        <f>R42</f>
        <v>-286533.79819743661</v>
      </c>
      <c r="O8" s="31">
        <f>R43</f>
        <v>224.39245581453994</v>
      </c>
      <c r="P8" s="31" t="s">
        <v>47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45</v>
      </c>
      <c r="M9">
        <v>1000</v>
      </c>
      <c r="N9">
        <f>1/100000</f>
        <v>1.0000000000000001E-5</v>
      </c>
      <c r="P9" s="17"/>
      <c r="Q9" s="13"/>
      <c r="R9" s="13"/>
    </row>
    <row r="10" spans="1:22" x14ac:dyDescent="0.25">
      <c r="A10" s="18">
        <v>1800</v>
      </c>
      <c r="B10">
        <v>298.14999999999998</v>
      </c>
      <c r="C10" s="10">
        <v>4.7830000000000004</v>
      </c>
      <c r="D10" s="10">
        <v>1.3350000000000001E-2</v>
      </c>
      <c r="E10" s="10">
        <v>-561700</v>
      </c>
      <c r="F10" s="10">
        <v>458.3</v>
      </c>
      <c r="G10" s="10">
        <v>-1.8250000000000001E-6</v>
      </c>
      <c r="H10" s="19" t="s">
        <v>47</v>
      </c>
      <c r="I10" s="19" t="s">
        <v>85</v>
      </c>
      <c r="J10" s="1" t="s">
        <v>46</v>
      </c>
      <c r="L10" s="12">
        <f>L8/4.184</f>
        <v>4.1146719846334552</v>
      </c>
      <c r="M10" s="12">
        <f>M8/4.184*1000</f>
        <v>1.489224670779919</v>
      </c>
      <c r="N10" s="12">
        <f>N8/4.184/100000</f>
        <v>-0.68483221366500147</v>
      </c>
      <c r="O10" s="16">
        <f>O8/4.184</f>
        <v>53.631084085693104</v>
      </c>
      <c r="P10" s="23" t="s">
        <v>48</v>
      </c>
    </row>
    <row r="11" spans="1:22" ht="15.75" thickBot="1" x14ac:dyDescent="0.3"/>
    <row r="12" spans="1:22" x14ac:dyDescent="0.25">
      <c r="I12" s="36" t="s">
        <v>67</v>
      </c>
      <c r="J12" s="37"/>
      <c r="K12" s="38"/>
      <c r="L12" s="17" t="s">
        <v>56</v>
      </c>
      <c r="M12" s="17"/>
      <c r="N12" s="17" t="s">
        <v>66</v>
      </c>
      <c r="O12" s="17"/>
      <c r="Q12" s="14"/>
      <c r="R12" s="14"/>
      <c r="S12" s="14"/>
      <c r="T12" s="14"/>
      <c r="U12" s="14"/>
      <c r="V12" s="14"/>
    </row>
    <row r="13" spans="1:22" x14ac:dyDescent="0.25">
      <c r="I13" s="35" t="s">
        <v>91</v>
      </c>
      <c r="J13" s="17" t="s">
        <v>54</v>
      </c>
      <c r="K13" s="17" t="s">
        <v>54</v>
      </c>
      <c r="L13" s="17" t="s">
        <v>55</v>
      </c>
      <c r="M13" s="17" t="s">
        <v>55</v>
      </c>
      <c r="N13" s="17" t="s">
        <v>55</v>
      </c>
      <c r="O13" s="17" t="s">
        <v>55</v>
      </c>
    </row>
    <row r="14" spans="1:22" ht="15.75" x14ac:dyDescent="0.25">
      <c r="B14" s="24" t="s">
        <v>58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I15">
        <v>28.82</v>
      </c>
      <c r="J15" s="11">
        <f t="shared" ref="J15:J31" si="3">C$10+D$10*B15+E$10*B15^-2+F$10*B15^-0.5+G$10*B15^2</f>
        <v>28.824196284670762</v>
      </c>
      <c r="K15" s="11">
        <f t="shared" ref="K15:K31" si="4">J15/4.184</f>
        <v>6.8891482515943503</v>
      </c>
      <c r="L15" s="20">
        <f t="shared" ref="L15:L31" si="5">$L$4+($M$4)*B15+($N$4)*B15^-2+$O$4*B15^-0.5</f>
        <v>0</v>
      </c>
      <c r="M15" s="11">
        <f t="shared" ref="M15:M31" si="6">$L$6+($M$6*0.001)*B15+($N$6*100000)*B15^-2+$O$6*B15^-0.5</f>
        <v>0</v>
      </c>
      <c r="N15" s="32">
        <f t="shared" ref="N15:N31" si="7">$L$8+($M$8)*B15+($N$8)*B15^-2+$O$8*B15^-0.5</f>
        <v>28.845630068154207</v>
      </c>
      <c r="O15" s="11">
        <f>$L$10+($M$10*0.001)*D15+($N$10*100000)*D15^-2+$O$10*D15^-0.5</f>
        <v>6.8942710487940273</v>
      </c>
      <c r="Q15" s="13"/>
      <c r="R15" s="13"/>
      <c r="S15" s="13"/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I16">
        <v>28.84</v>
      </c>
      <c r="J16" s="11">
        <f t="shared" si="3"/>
        <v>28.842601725849438</v>
      </c>
      <c r="K16" s="11">
        <f t="shared" si="4"/>
        <v>6.8935472576121981</v>
      </c>
      <c r="L16" s="20">
        <f t="shared" si="5"/>
        <v>0</v>
      </c>
      <c r="M16" s="11">
        <f t="shared" si="6"/>
        <v>0</v>
      </c>
      <c r="N16" s="32">
        <f t="shared" si="7"/>
        <v>28.856657998473509</v>
      </c>
      <c r="O16" s="11">
        <f t="shared" ref="O16:O31" si="8">$L$10+($M$10*0.001)*D16+($N$10*100000)*D16^-2+$O$10*D16^-0.5</f>
        <v>6.8969067873980654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I17">
        <v>29.24</v>
      </c>
      <c r="J17" s="11">
        <f t="shared" si="3"/>
        <v>29.235375000000001</v>
      </c>
      <c r="K17" s="11">
        <f t="shared" si="4"/>
        <v>6.9874223231357551</v>
      </c>
      <c r="L17" s="20">
        <f t="shared" si="5"/>
        <v>0</v>
      </c>
      <c r="M17" s="11">
        <f t="shared" si="6"/>
        <v>0</v>
      </c>
      <c r="N17" s="32">
        <f t="shared" si="7"/>
        <v>29.136940544716669</v>
      </c>
      <c r="O17" s="11">
        <f t="shared" si="8"/>
        <v>6.963895923689452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I18">
        <v>29.25</v>
      </c>
      <c r="J18" s="11">
        <f t="shared" si="3"/>
        <v>29.250749081763075</v>
      </c>
      <c r="K18" s="11">
        <f t="shared" si="4"/>
        <v>6.9910968168649799</v>
      </c>
      <c r="L18" s="20">
        <f t="shared" si="5"/>
        <v>0</v>
      </c>
      <c r="M18" s="11">
        <f t="shared" si="6"/>
        <v>0</v>
      </c>
      <c r="N18" s="32">
        <f t="shared" si="7"/>
        <v>29.220246098976808</v>
      </c>
      <c r="O18" s="11">
        <f t="shared" si="8"/>
        <v>6.9838064290097535</v>
      </c>
      <c r="R18" s="20"/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I19">
        <v>29.29</v>
      </c>
      <c r="J19" s="11">
        <f t="shared" si="3"/>
        <v>29.285741374181065</v>
      </c>
      <c r="K19" s="11">
        <f t="shared" si="4"/>
        <v>6.9994601754734855</v>
      </c>
      <c r="L19" s="20">
        <f t="shared" si="5"/>
        <v>0</v>
      </c>
      <c r="M19" s="11">
        <f t="shared" si="6"/>
        <v>0</v>
      </c>
      <c r="N19" s="32">
        <f t="shared" si="7"/>
        <v>29.319193627944568</v>
      </c>
      <c r="O19" s="11">
        <f t="shared" si="8"/>
        <v>7.007455456009696</v>
      </c>
      <c r="R19" s="20"/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I20">
        <v>29.41</v>
      </c>
      <c r="J20" s="11">
        <f t="shared" si="3"/>
        <v>29.409535267400642</v>
      </c>
      <c r="K20" s="11">
        <f t="shared" si="4"/>
        <v>7.0290476260517787</v>
      </c>
      <c r="L20" s="20">
        <f t="shared" si="5"/>
        <v>0</v>
      </c>
      <c r="M20" s="11">
        <f t="shared" si="6"/>
        <v>0</v>
      </c>
      <c r="N20" s="32">
        <f t="shared" si="7"/>
        <v>29.473903576941339</v>
      </c>
      <c r="O20" s="11">
        <f t="shared" si="8"/>
        <v>7.0444320212574905</v>
      </c>
      <c r="R20" s="20"/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I21">
        <v>29.62</v>
      </c>
      <c r="J21" s="11">
        <f t="shared" si="3"/>
        <v>29.620695640889743</v>
      </c>
      <c r="K21" s="11">
        <f t="shared" si="4"/>
        <v>7.0795161665606461</v>
      </c>
      <c r="L21" s="20">
        <f t="shared" si="5"/>
        <v>0</v>
      </c>
      <c r="M21" s="11">
        <f t="shared" si="6"/>
        <v>0</v>
      </c>
      <c r="N21" s="32">
        <f t="shared" si="7"/>
        <v>29.686282699735624</v>
      </c>
      <c r="O21" s="11">
        <f t="shared" si="8"/>
        <v>7.0951918498412105</v>
      </c>
      <c r="Q21" s="13"/>
      <c r="R21" s="21"/>
      <c r="S21" s="13"/>
      <c r="T21" s="13"/>
      <c r="U21" s="13"/>
      <c r="V21" s="13"/>
      <c r="W21" s="13"/>
      <c r="X21" s="13"/>
      <c r="Y21" s="13"/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I22">
        <v>29.9</v>
      </c>
      <c r="J22" s="11">
        <f t="shared" si="3"/>
        <v>29.902959876543214</v>
      </c>
      <c r="K22" s="11">
        <f t="shared" si="4"/>
        <v>7.1469789379883393</v>
      </c>
      <c r="L22" s="20">
        <f t="shared" si="5"/>
        <v>0</v>
      </c>
      <c r="M22" s="11">
        <f t="shared" si="6"/>
        <v>0</v>
      </c>
      <c r="N22" s="32">
        <f t="shared" si="7"/>
        <v>29.949615101273196</v>
      </c>
      <c r="O22" s="11">
        <f t="shared" si="8"/>
        <v>7.1581298043195973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I23">
        <v>30.24</v>
      </c>
      <c r="J23" s="11">
        <f t="shared" si="3"/>
        <v>30.239018516551685</v>
      </c>
      <c r="K23" s="11">
        <f t="shared" si="4"/>
        <v>7.2272988806289877</v>
      </c>
      <c r="L23" s="20">
        <f t="shared" si="5"/>
        <v>0</v>
      </c>
      <c r="M23" s="11">
        <f t="shared" si="6"/>
        <v>0</v>
      </c>
      <c r="N23" s="32">
        <f t="shared" si="7"/>
        <v>30.25608230937852</v>
      </c>
      <c r="O23" s="11">
        <f t="shared" si="8"/>
        <v>7.2313772249948656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I24">
        <v>30.61</v>
      </c>
      <c r="J24" s="11">
        <f t="shared" si="3"/>
        <v>30.613800045965846</v>
      </c>
      <c r="K24" s="11">
        <f t="shared" si="4"/>
        <v>7.31687381595742</v>
      </c>
      <c r="L24" s="20">
        <f t="shared" si="5"/>
        <v>0</v>
      </c>
      <c r="M24" s="11">
        <f t="shared" si="6"/>
        <v>0</v>
      </c>
      <c r="N24" s="32">
        <f t="shared" si="7"/>
        <v>30.598677523180001</v>
      </c>
      <c r="O24" s="11">
        <f t="shared" si="8"/>
        <v>7.3132594462667306</v>
      </c>
      <c r="Q24" s="34" t="s">
        <v>94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I25">
        <v>31.01</v>
      </c>
      <c r="J25" s="11">
        <f t="shared" si="3"/>
        <v>31.014911974035826</v>
      </c>
      <c r="K25" s="11">
        <f t="shared" si="4"/>
        <v>7.4127418675993848</v>
      </c>
      <c r="L25" s="20">
        <f t="shared" si="5"/>
        <v>0</v>
      </c>
      <c r="M25" s="11">
        <f t="shared" si="6"/>
        <v>0</v>
      </c>
      <c r="N25" s="32">
        <f t="shared" si="7"/>
        <v>30.971557244886711</v>
      </c>
      <c r="O25" s="11">
        <f t="shared" si="8"/>
        <v>7.4023798386440518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I26">
        <v>31.43</v>
      </c>
      <c r="J26" s="11">
        <f t="shared" si="3"/>
        <v>31.432338132595799</v>
      </c>
      <c r="K26" s="11">
        <f t="shared" si="4"/>
        <v>7.5125091139091298</v>
      </c>
      <c r="L26" s="20">
        <f t="shared" si="5"/>
        <v>0</v>
      </c>
      <c r="M26" s="11">
        <f t="shared" si="6"/>
        <v>0</v>
      </c>
      <c r="N26" s="32">
        <f t="shared" si="7"/>
        <v>31.369958750449502</v>
      </c>
      <c r="O26" s="11">
        <f t="shared" si="8"/>
        <v>7.4976000837594414</v>
      </c>
      <c r="Q26" s="28" t="s">
        <v>18</v>
      </c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I27">
        <v>31.86</v>
      </c>
      <c r="J27" s="11">
        <f t="shared" si="3"/>
        <v>31.858001084193351</v>
      </c>
      <c r="K27" s="11">
        <f t="shared" si="4"/>
        <v>7.6142450010022342</v>
      </c>
      <c r="L27" s="20">
        <f t="shared" si="5"/>
        <v>0</v>
      </c>
      <c r="M27" s="11">
        <f t="shared" si="6"/>
        <v>0</v>
      </c>
      <c r="N27" s="32">
        <f t="shared" si="7"/>
        <v>31.790019943578066</v>
      </c>
      <c r="O27" s="11">
        <f t="shared" si="8"/>
        <v>7.5979971184460009</v>
      </c>
      <c r="Q27" s="25" t="s">
        <v>19</v>
      </c>
      <c r="R27" s="25">
        <v>0.99935723514402286</v>
      </c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I28">
        <v>32.29</v>
      </c>
      <c r="J28" s="11">
        <f t="shared" si="3"/>
        <v>32.285360672667949</v>
      </c>
      <c r="K28" s="11">
        <f t="shared" si="4"/>
        <v>7.7163863940410966</v>
      </c>
      <c r="L28" s="20">
        <f t="shared" si="5"/>
        <v>0</v>
      </c>
      <c r="M28" s="11">
        <f t="shared" si="6"/>
        <v>0</v>
      </c>
      <c r="N28" s="32">
        <f t="shared" si="7"/>
        <v>32.228601558662042</v>
      </c>
      <c r="O28" s="11">
        <f t="shared" si="8"/>
        <v>7.7028206402155934</v>
      </c>
      <c r="Q28" s="25" t="s">
        <v>20</v>
      </c>
      <c r="R28" s="25">
        <v>0.99871488343470571</v>
      </c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I29">
        <v>32.71</v>
      </c>
      <c r="J29" s="11">
        <f t="shared" si="3"/>
        <v>32.709085937500006</v>
      </c>
      <c r="K29" s="11">
        <f t="shared" si="4"/>
        <v>7.8176591628824106</v>
      </c>
      <c r="L29" s="20">
        <f t="shared" si="5"/>
        <v>0</v>
      </c>
      <c r="M29" s="11">
        <f t="shared" si="6"/>
        <v>0</v>
      </c>
      <c r="N29" s="32">
        <f t="shared" si="7"/>
        <v>32.683137350218097</v>
      </c>
      <c r="O29" s="11">
        <f t="shared" si="8"/>
        <v>7.8114573016773647</v>
      </c>
      <c r="Q29" s="25" t="s">
        <v>21</v>
      </c>
      <c r="R29" s="25">
        <v>0.99841831807348391</v>
      </c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I30">
        <v>33.119999999999997</v>
      </c>
      <c r="J30" s="11">
        <f t="shared" si="3"/>
        <v>33.124797833823443</v>
      </c>
      <c r="K30" s="11">
        <f t="shared" si="4"/>
        <v>7.9170166906843793</v>
      </c>
      <c r="L30" s="20">
        <f t="shared" si="5"/>
        <v>0</v>
      </c>
      <c r="M30" s="11">
        <f t="shared" si="6"/>
        <v>0</v>
      </c>
      <c r="N30" s="32">
        <f t="shared" si="7"/>
        <v>33.15151463149661</v>
      </c>
      <c r="O30" s="11">
        <f t="shared" si="8"/>
        <v>7.9234021585794956</v>
      </c>
      <c r="Q30" s="25" t="s">
        <v>22</v>
      </c>
      <c r="R30" s="25">
        <v>6.2316457007569125E-2</v>
      </c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I31">
        <v>33.53</v>
      </c>
      <c r="J31" s="11">
        <f t="shared" si="3"/>
        <v>33.528870396395632</v>
      </c>
      <c r="K31" s="11">
        <f t="shared" si="4"/>
        <v>8.013592350954978</v>
      </c>
      <c r="L31" s="20">
        <f t="shared" si="5"/>
        <v>0</v>
      </c>
      <c r="M31" s="11">
        <f t="shared" si="6"/>
        <v>0</v>
      </c>
      <c r="N31" s="32">
        <f t="shared" si="7"/>
        <v>33.631980971934553</v>
      </c>
      <c r="O31" s="11">
        <f t="shared" si="8"/>
        <v>8.0382363699652384</v>
      </c>
      <c r="Q31" s="26" t="s">
        <v>23</v>
      </c>
      <c r="R31" s="26">
        <v>17</v>
      </c>
    </row>
    <row r="33" spans="17:25" ht="15.75" thickBot="1" x14ac:dyDescent="0.3">
      <c r="Q33" t="s">
        <v>24</v>
      </c>
    </row>
    <row r="34" spans="17:25" x14ac:dyDescent="0.25">
      <c r="Q34" s="27"/>
      <c r="R34" s="27" t="s">
        <v>29</v>
      </c>
      <c r="S34" s="27" t="s">
        <v>30</v>
      </c>
      <c r="T34" s="27" t="s">
        <v>31</v>
      </c>
      <c r="U34" s="27" t="s">
        <v>32</v>
      </c>
      <c r="V34" s="27" t="s">
        <v>33</v>
      </c>
    </row>
    <row r="35" spans="17:25" x14ac:dyDescent="0.25">
      <c r="Q35" s="25" t="s">
        <v>25</v>
      </c>
      <c r="R35" s="25">
        <v>3</v>
      </c>
      <c r="S35" s="25">
        <v>39.232669510594775</v>
      </c>
      <c r="T35" s="25">
        <v>13.077556503531591</v>
      </c>
      <c r="U35" s="25">
        <v>3367.604629618198</v>
      </c>
      <c r="V35" s="25">
        <v>4.9049793883884935E-19</v>
      </c>
    </row>
    <row r="36" spans="17:25" x14ac:dyDescent="0.25">
      <c r="Q36" s="25" t="s">
        <v>26</v>
      </c>
      <c r="R36" s="25">
        <v>13</v>
      </c>
      <c r="S36" s="25">
        <v>5.0483430581690747E-2</v>
      </c>
      <c r="T36" s="25">
        <v>3.8833408139762114E-3</v>
      </c>
      <c r="U36" s="25"/>
      <c r="V36" s="25"/>
    </row>
    <row r="37" spans="17:25" ht="15.75" thickBot="1" x14ac:dyDescent="0.3">
      <c r="Q37" s="26" t="s">
        <v>27</v>
      </c>
      <c r="R37" s="26">
        <v>16</v>
      </c>
      <c r="S37" s="26">
        <v>39.283152941176468</v>
      </c>
      <c r="T37" s="26"/>
      <c r="U37" s="26"/>
      <c r="V37" s="26"/>
    </row>
    <row r="38" spans="17:25" ht="15.75" thickBot="1" x14ac:dyDescent="0.3"/>
    <row r="39" spans="17:25" x14ac:dyDescent="0.25">
      <c r="Q39" s="27"/>
      <c r="R39" s="27" t="s">
        <v>34</v>
      </c>
      <c r="S39" s="27" t="s">
        <v>22</v>
      </c>
      <c r="T39" s="27" t="s">
        <v>35</v>
      </c>
      <c r="U39" s="27" t="s">
        <v>36</v>
      </c>
      <c r="V39" s="27" t="s">
        <v>37</v>
      </c>
      <c r="W39" s="27" t="s">
        <v>38</v>
      </c>
      <c r="X39" s="27" t="s">
        <v>39</v>
      </c>
      <c r="Y39" s="27" t="s">
        <v>40</v>
      </c>
    </row>
    <row r="40" spans="17:25" x14ac:dyDescent="0.25">
      <c r="Q40" s="25" t="s">
        <v>28</v>
      </c>
      <c r="R40" s="29">
        <v>17.215787583706376</v>
      </c>
      <c r="S40" s="25">
        <v>0.79222894154863766</v>
      </c>
      <c r="T40" s="25">
        <v>21.730823857625303</v>
      </c>
      <c r="U40" s="25">
        <v>1.3295586689679733E-11</v>
      </c>
      <c r="V40" s="25">
        <v>15.504281009642005</v>
      </c>
      <c r="W40" s="25">
        <v>18.927294157770746</v>
      </c>
      <c r="X40" s="25">
        <v>15.504281009642005</v>
      </c>
      <c r="Y40" s="25">
        <v>18.927294157770746</v>
      </c>
    </row>
    <row r="41" spans="17:25" x14ac:dyDescent="0.25">
      <c r="Q41" s="25" t="s">
        <v>41</v>
      </c>
      <c r="R41" s="29">
        <v>6.2309160225431813E-3</v>
      </c>
      <c r="S41" s="25">
        <v>2.1530620617514021E-4</v>
      </c>
      <c r="T41" s="25">
        <v>28.939788282157835</v>
      </c>
      <c r="U41" s="25">
        <v>3.4453401129504472E-13</v>
      </c>
      <c r="V41" s="25">
        <v>5.765775243180493E-3</v>
      </c>
      <c r="W41" s="25">
        <v>6.6960568019058695E-3</v>
      </c>
      <c r="X41" s="25">
        <v>5.765775243180493E-3</v>
      </c>
      <c r="Y41" s="25">
        <v>6.6960568019058695E-3</v>
      </c>
    </row>
    <row r="42" spans="17:25" x14ac:dyDescent="0.25">
      <c r="Q42" s="25" t="s">
        <v>42</v>
      </c>
      <c r="R42" s="29">
        <v>-286533.79819743661</v>
      </c>
      <c r="S42" s="25">
        <v>34634.479064401014</v>
      </c>
      <c r="T42" s="25">
        <v>-8.2730794843093189</v>
      </c>
      <c r="U42" s="25">
        <v>1.5455507889938888E-6</v>
      </c>
      <c r="V42" s="25">
        <v>-361357.04120108532</v>
      </c>
      <c r="W42" s="25">
        <v>-211710.55519378788</v>
      </c>
      <c r="X42" s="25">
        <v>-361357.04120108532</v>
      </c>
      <c r="Y42" s="25">
        <v>-211710.55519378788</v>
      </c>
    </row>
    <row r="43" spans="17:25" ht="15.75" thickBot="1" x14ac:dyDescent="0.3">
      <c r="Q43" s="26" t="s">
        <v>43</v>
      </c>
      <c r="R43" s="30">
        <v>224.39245581453994</v>
      </c>
      <c r="S43" s="26">
        <v>18.917345196881183</v>
      </c>
      <c r="T43" s="26">
        <v>11.861730780888564</v>
      </c>
      <c r="U43" s="26">
        <v>2.4011185607390656E-8</v>
      </c>
      <c r="V43" s="26">
        <v>183.52401618771088</v>
      </c>
      <c r="W43" s="26">
        <v>265.26089544136903</v>
      </c>
      <c r="X43" s="26">
        <v>183.52401618771088</v>
      </c>
      <c r="Y43" s="26">
        <v>265.26089544136903</v>
      </c>
    </row>
    <row r="46" spans="17:25" x14ac:dyDescent="0.25">
      <c r="Q46" s="34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E19F5-0B58-4476-9DA5-D13F716E05FF}">
  <dimension ref="A1:Y43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6" width="10.28515625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2" x14ac:dyDescent="0.25">
      <c r="A1" s="17" t="s">
        <v>70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 t="s">
        <v>57</v>
      </c>
    </row>
    <row r="3" spans="1:22" ht="16.5" thickBot="1" x14ac:dyDescent="0.3">
      <c r="C3" s="3">
        <v>18.015000000000001</v>
      </c>
      <c r="D3" s="3">
        <v>188.8</v>
      </c>
      <c r="E3" s="3">
        <v>24789.7</v>
      </c>
      <c r="F3" s="3">
        <v>-241.8</v>
      </c>
      <c r="G3" s="3">
        <v>-228.6</v>
      </c>
      <c r="H3" s="19" t="s">
        <v>47</v>
      </c>
      <c r="I3" s="19" t="s">
        <v>72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45.124282982791591</v>
      </c>
      <c r="E4" s="4">
        <f>E3</f>
        <v>24789.7</v>
      </c>
      <c r="F4" s="5">
        <f>F3/4.184*1000</f>
        <v>-57791.586998087958</v>
      </c>
      <c r="G4" s="5">
        <f>G3/4.184*1000</f>
        <v>-54636.711281070748</v>
      </c>
      <c r="H4" s="17" t="s">
        <v>48</v>
      </c>
      <c r="J4" s="1" t="s">
        <v>59</v>
      </c>
      <c r="L4" s="20">
        <f>R18</f>
        <v>0</v>
      </c>
      <c r="M4" s="20">
        <f>R19</f>
        <v>0</v>
      </c>
      <c r="N4" s="20">
        <f>+R20</f>
        <v>0</v>
      </c>
      <c r="O4" s="20">
        <f>R21</f>
        <v>0</v>
      </c>
      <c r="P4" s="22" t="s">
        <v>47</v>
      </c>
      <c r="Q4" s="15"/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45</v>
      </c>
      <c r="M5">
        <v>1000</v>
      </c>
      <c r="N5">
        <f>1/100000</f>
        <v>1.0000000000000001E-5</v>
      </c>
      <c r="P5" s="17"/>
    </row>
    <row r="6" spans="1:22" x14ac:dyDescent="0.25">
      <c r="A6" s="23" t="s">
        <v>92</v>
      </c>
      <c r="D6" s="8">
        <f>G4</f>
        <v>-54636.711281070748</v>
      </c>
      <c r="E6" s="8">
        <f>F4</f>
        <v>-57791.586998087958</v>
      </c>
      <c r="F6" s="9">
        <f>D4</f>
        <v>45.124282982791591</v>
      </c>
      <c r="G6" s="9">
        <f>E4</f>
        <v>24789.7</v>
      </c>
      <c r="H6" s="23" t="s">
        <v>48</v>
      </c>
      <c r="J6" s="1" t="s">
        <v>46</v>
      </c>
      <c r="L6" s="12">
        <f>L4/4.184</f>
        <v>0</v>
      </c>
      <c r="M6" s="12">
        <f>M4/4.184*1000</f>
        <v>0</v>
      </c>
      <c r="N6" s="12">
        <f>N4/4.184/100000</f>
        <v>0</v>
      </c>
      <c r="O6" s="16">
        <f>O4/4.184</f>
        <v>0</v>
      </c>
      <c r="P6" s="23" t="s">
        <v>48</v>
      </c>
    </row>
    <row r="7" spans="1:22" x14ac:dyDescent="0.25">
      <c r="H7" s="17"/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60</v>
      </c>
      <c r="L8" s="31">
        <f>R40</f>
        <v>44.26474494421943</v>
      </c>
      <c r="M8" s="31">
        <f>R41</f>
        <v>7.7647430616238416E-3</v>
      </c>
      <c r="N8" s="31">
        <f>R42</f>
        <v>660833.72155545943</v>
      </c>
      <c r="O8" s="31">
        <f>R43</f>
        <v>-352.0376901289481</v>
      </c>
      <c r="P8" s="31" t="s">
        <v>47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45</v>
      </c>
      <c r="M9">
        <v>1000</v>
      </c>
      <c r="N9">
        <f>1/100000</f>
        <v>1.0000000000000001E-5</v>
      </c>
      <c r="P9" s="17"/>
      <c r="Q9" s="13"/>
      <c r="R9" s="13"/>
    </row>
    <row r="10" spans="1:22" x14ac:dyDescent="0.25">
      <c r="A10" s="18">
        <v>1800</v>
      </c>
      <c r="B10">
        <v>298.14999999999998</v>
      </c>
      <c r="C10" s="10">
        <v>27.056999999999999</v>
      </c>
      <c r="D10" s="10">
        <v>1.7583999999999999E-2</v>
      </c>
      <c r="E10" s="10">
        <v>276960</v>
      </c>
      <c r="F10" s="10">
        <v>-27.655999999999999</v>
      </c>
      <c r="G10" s="10">
        <v>-2.5096999999999999E-6</v>
      </c>
      <c r="H10" s="19" t="s">
        <v>47</v>
      </c>
      <c r="I10" s="19" t="s">
        <v>93</v>
      </c>
      <c r="J10" s="1" t="s">
        <v>46</v>
      </c>
      <c r="L10" s="12">
        <f>L8/4.184</f>
        <v>10.579527950339251</v>
      </c>
      <c r="M10" s="12">
        <f>M8/4.184*1000</f>
        <v>1.8558181313632507</v>
      </c>
      <c r="N10" s="12">
        <f>N8/4.184/100000</f>
        <v>1.5794305008495684</v>
      </c>
      <c r="O10" s="16">
        <f>O8/4.184</f>
        <v>-84.139027277473247</v>
      </c>
      <c r="P10" s="23" t="s">
        <v>48</v>
      </c>
    </row>
    <row r="11" spans="1:22" ht="15.75" thickBot="1" x14ac:dyDescent="0.3"/>
    <row r="12" spans="1:22" x14ac:dyDescent="0.25">
      <c r="I12" s="36" t="s">
        <v>67</v>
      </c>
      <c r="J12" s="37"/>
      <c r="K12" s="38"/>
      <c r="L12" s="17" t="s">
        <v>56</v>
      </c>
      <c r="M12" s="17"/>
      <c r="N12" s="17" t="s">
        <v>66</v>
      </c>
      <c r="O12" s="17"/>
      <c r="Q12" s="14"/>
      <c r="R12" s="14"/>
      <c r="S12" s="14"/>
      <c r="T12" s="14"/>
      <c r="U12" s="14"/>
      <c r="V12" s="14"/>
    </row>
    <row r="13" spans="1:22" x14ac:dyDescent="0.25">
      <c r="I13" s="35" t="s">
        <v>95</v>
      </c>
      <c r="J13" s="17" t="s">
        <v>54</v>
      </c>
      <c r="K13" s="17" t="s">
        <v>54</v>
      </c>
      <c r="L13" s="17" t="s">
        <v>55</v>
      </c>
      <c r="M13" s="17" t="s">
        <v>55</v>
      </c>
      <c r="N13" s="17" t="s">
        <v>55</v>
      </c>
      <c r="O13" s="17" t="s">
        <v>55</v>
      </c>
    </row>
    <row r="14" spans="1:22" ht="15.75" x14ac:dyDescent="0.25">
      <c r="B14" s="24" t="s">
        <v>58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I15">
        <v>33.590000000000003</v>
      </c>
      <c r="J15" s="11">
        <f t="shared" ref="J15:J31" si="3">C$10+D$10*B15+E$10*B15^-2+F$10*B15^-0.5+G$10*B15^2</f>
        <v>33.590548858405391</v>
      </c>
      <c r="K15" s="11">
        <f t="shared" ref="K15:K31" si="4">J15/4.184</f>
        <v>8.0283338571714609</v>
      </c>
      <c r="L15" s="20">
        <f t="shared" ref="L15:L31" si="5">$L$4+($M$4)*B15+($N$4)*B15^-2+$O$4*B15^-0.5</f>
        <v>0</v>
      </c>
      <c r="M15" s="11">
        <f t="shared" ref="M15:M31" si="6">$L$6+($M$6*0.001)*B15+($N$6*100000)*B15^-2+$O$6*B15^-0.5</f>
        <v>0</v>
      </c>
      <c r="N15" s="32">
        <f t="shared" ref="N15:N31" si="7">$L$8+($M$8)*B15+($N$8)*B15^-2+$O$8*B15^-0.5</f>
        <v>33.625937984373692</v>
      </c>
      <c r="O15" s="11">
        <f>$L$10+($M$10*0.001)*D15+($N$10*100000)*D15^-2+$O$10*D15^-0.5</f>
        <v>8.036792061274781</v>
      </c>
      <c r="Q15" s="13"/>
      <c r="R15" s="13"/>
      <c r="S15" s="13"/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I16">
        <v>33.590000000000003</v>
      </c>
      <c r="J16" s="11">
        <f t="shared" si="3"/>
        <v>33.586940428862505</v>
      </c>
      <c r="K16" s="11">
        <f t="shared" si="4"/>
        <v>8.0274714218122618</v>
      </c>
      <c r="L16" s="20">
        <f t="shared" si="5"/>
        <v>0</v>
      </c>
      <c r="M16" s="11">
        <f t="shared" si="6"/>
        <v>0</v>
      </c>
      <c r="N16" s="32">
        <f t="shared" si="7"/>
        <v>33.611859252794133</v>
      </c>
      <c r="O16" s="11">
        <f t="shared" ref="O16:O31" si="8">$L$10+($M$10*0.001)*D16+($N$10*100000)*D16^-2+$O$10*D16^-0.5</f>
        <v>8.0334271636697245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I17">
        <v>34.04</v>
      </c>
      <c r="J17" s="11">
        <f t="shared" si="3"/>
        <v>34.037247999999991</v>
      </c>
      <c r="K17" s="11">
        <f t="shared" si="4"/>
        <v>8.135097514340341</v>
      </c>
      <c r="L17" s="20">
        <f t="shared" si="5"/>
        <v>0</v>
      </c>
      <c r="M17" s="11">
        <f t="shared" si="6"/>
        <v>0</v>
      </c>
      <c r="N17" s="32">
        <f t="shared" si="7"/>
        <v>33.898968422143184</v>
      </c>
      <c r="O17" s="11">
        <f t="shared" si="8"/>
        <v>8.1020479020418676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I18">
        <v>35.090000000000003</v>
      </c>
      <c r="J18" s="11">
        <f t="shared" si="3"/>
        <v>35.092601080285313</v>
      </c>
      <c r="K18" s="11">
        <f t="shared" si="4"/>
        <v>8.3873329541790902</v>
      </c>
      <c r="L18" s="20">
        <f t="shared" si="5"/>
        <v>0</v>
      </c>
      <c r="M18" s="11">
        <f t="shared" si="6"/>
        <v>0</v>
      </c>
      <c r="N18" s="32">
        <f t="shared" si="7"/>
        <v>35.046847245846493</v>
      </c>
      <c r="O18" s="11">
        <f t="shared" si="8"/>
        <v>8.3763975252979197</v>
      </c>
      <c r="R18" s="20"/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I19">
        <v>36.340000000000003</v>
      </c>
      <c r="J19" s="11">
        <f t="shared" si="3"/>
        <v>36.344189861226475</v>
      </c>
      <c r="K19" s="11">
        <f t="shared" si="4"/>
        <v>8.6864698521095782</v>
      </c>
      <c r="L19" s="20">
        <f t="shared" si="5"/>
        <v>0</v>
      </c>
      <c r="M19" s="11">
        <f t="shared" si="6"/>
        <v>0</v>
      </c>
      <c r="N19" s="32">
        <f t="shared" si="7"/>
        <v>36.387361490337653</v>
      </c>
      <c r="O19" s="11">
        <f t="shared" si="8"/>
        <v>8.6967881191055589</v>
      </c>
      <c r="R19" s="20"/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I20">
        <v>37.659999999999997</v>
      </c>
      <c r="J20" s="11">
        <f t="shared" si="3"/>
        <v>37.655972943241593</v>
      </c>
      <c r="K20" s="11">
        <f t="shared" si="4"/>
        <v>8.9999935332795395</v>
      </c>
      <c r="L20" s="20">
        <f t="shared" si="5"/>
        <v>0</v>
      </c>
      <c r="M20" s="11">
        <f t="shared" si="6"/>
        <v>0</v>
      </c>
      <c r="N20" s="32">
        <f t="shared" si="7"/>
        <v>37.742931332531136</v>
      </c>
      <c r="O20" s="11">
        <f t="shared" si="8"/>
        <v>9.0207770871250332</v>
      </c>
      <c r="R20" s="20"/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I21">
        <v>38.97</v>
      </c>
      <c r="J21" s="11">
        <f t="shared" si="3"/>
        <v>38.97295474297524</v>
      </c>
      <c r="K21" s="11">
        <f t="shared" si="4"/>
        <v>9.3147597378047902</v>
      </c>
      <c r="L21" s="20">
        <f t="shared" si="5"/>
        <v>0</v>
      </c>
      <c r="M21" s="11">
        <f t="shared" si="6"/>
        <v>0</v>
      </c>
      <c r="N21" s="32">
        <f t="shared" si="7"/>
        <v>39.062680187277522</v>
      </c>
      <c r="O21" s="11">
        <f t="shared" si="8"/>
        <v>9.3362046336705369</v>
      </c>
      <c r="Q21" s="13"/>
      <c r="R21" s="21"/>
      <c r="S21" s="13"/>
      <c r="T21" s="13"/>
      <c r="U21" s="13"/>
      <c r="V21" s="13"/>
      <c r="W21" s="13"/>
      <c r="X21" s="13"/>
      <c r="Y21" s="13"/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I22">
        <v>40.270000000000003</v>
      </c>
      <c r="J22" s="11">
        <f t="shared" si="3"/>
        <v>40.269802259259258</v>
      </c>
      <c r="K22" s="11">
        <f t="shared" si="4"/>
        <v>9.6247137330925572</v>
      </c>
      <c r="L22" s="20">
        <f t="shared" si="5"/>
        <v>0</v>
      </c>
      <c r="M22" s="11">
        <f t="shared" si="6"/>
        <v>0</v>
      </c>
      <c r="N22" s="32">
        <f t="shared" si="7"/>
        <v>40.3342681294017</v>
      </c>
      <c r="O22" s="11">
        <f t="shared" si="8"/>
        <v>9.6401214458417073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I23">
        <v>41.53</v>
      </c>
      <c r="J23" s="11">
        <f t="shared" si="3"/>
        <v>41.533700490303829</v>
      </c>
      <c r="K23" s="11">
        <f t="shared" si="4"/>
        <v>9.9267926602064591</v>
      </c>
      <c r="L23" s="20">
        <f t="shared" si="5"/>
        <v>0</v>
      </c>
      <c r="M23" s="11">
        <f t="shared" si="6"/>
        <v>0</v>
      </c>
      <c r="N23" s="32">
        <f t="shared" si="7"/>
        <v>41.55791249707822</v>
      </c>
      <c r="O23" s="11">
        <f t="shared" si="8"/>
        <v>9.9325794687089424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I24">
        <v>42.76</v>
      </c>
      <c r="J24" s="11">
        <f t="shared" si="3"/>
        <v>42.757695787419209</v>
      </c>
      <c r="K24" s="11">
        <f t="shared" si="4"/>
        <v>10.219334557222563</v>
      </c>
      <c r="L24" s="20">
        <f t="shared" si="5"/>
        <v>0</v>
      </c>
      <c r="M24" s="11">
        <f t="shared" si="6"/>
        <v>0</v>
      </c>
      <c r="N24" s="32">
        <f t="shared" si="7"/>
        <v>42.737770154256168</v>
      </c>
      <c r="O24" s="11">
        <f t="shared" si="8"/>
        <v>10.214572216600423</v>
      </c>
      <c r="Q24" s="34" t="s">
        <v>94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I25">
        <v>43.94</v>
      </c>
      <c r="J25" s="11">
        <f t="shared" si="3"/>
        <v>43.93780538109791</v>
      </c>
      <c r="K25" s="11">
        <f t="shared" si="4"/>
        <v>10.501387519382865</v>
      </c>
      <c r="L25" s="20">
        <f t="shared" si="5"/>
        <v>0</v>
      </c>
      <c r="M25" s="11">
        <f t="shared" si="6"/>
        <v>0</v>
      </c>
      <c r="N25" s="32">
        <f t="shared" si="7"/>
        <v>43.878896166761663</v>
      </c>
      <c r="O25" s="11">
        <f t="shared" si="8"/>
        <v>10.48730787924514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I26">
        <v>45.07</v>
      </c>
      <c r="J26" s="11">
        <f t="shared" si="3"/>
        <v>45.071649225464483</v>
      </c>
      <c r="K26" s="11">
        <f t="shared" si="4"/>
        <v>10.77238270207086</v>
      </c>
      <c r="L26" s="20">
        <f t="shared" si="5"/>
        <v>0</v>
      </c>
      <c r="M26" s="11">
        <f t="shared" si="6"/>
        <v>0</v>
      </c>
      <c r="N26" s="32">
        <f t="shared" si="7"/>
        <v>44.986168005413099</v>
      </c>
      <c r="O26" s="11">
        <f t="shared" si="8"/>
        <v>10.751952200146537</v>
      </c>
      <c r="Q26" s="28" t="s">
        <v>18</v>
      </c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I27">
        <v>46.15</v>
      </c>
      <c r="J27" s="11">
        <f t="shared" si="3"/>
        <v>46.157756431815976</v>
      </c>
      <c r="K27" s="11">
        <f t="shared" si="4"/>
        <v>11.031968554449325</v>
      </c>
      <c r="L27" s="20">
        <f t="shared" si="5"/>
        <v>0</v>
      </c>
      <c r="M27" s="11">
        <f t="shared" si="6"/>
        <v>0</v>
      </c>
      <c r="N27" s="32">
        <f t="shared" si="7"/>
        <v>46.063942266126517</v>
      </c>
      <c r="O27" s="11">
        <f t="shared" si="8"/>
        <v>11.009546430718576</v>
      </c>
      <c r="Q27" s="25" t="s">
        <v>19</v>
      </c>
      <c r="R27" s="25">
        <v>0.99991191691296621</v>
      </c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I28">
        <v>47.19</v>
      </c>
      <c r="J28" s="11">
        <f t="shared" si="3"/>
        <v>47.195193483848584</v>
      </c>
      <c r="K28" s="11">
        <f t="shared" si="4"/>
        <v>11.27992196076687</v>
      </c>
      <c r="L28" s="20">
        <f t="shared" si="5"/>
        <v>0</v>
      </c>
      <c r="M28" s="11">
        <f t="shared" si="6"/>
        <v>0</v>
      </c>
      <c r="N28" s="32">
        <f t="shared" si="7"/>
        <v>47.115989338857112</v>
      </c>
      <c r="O28" s="11">
        <f t="shared" si="8"/>
        <v>11.260991715788027</v>
      </c>
      <c r="Q28" s="25" t="s">
        <v>20</v>
      </c>
      <c r="R28" s="25">
        <v>0.99982384158456261</v>
      </c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I29">
        <v>48.18</v>
      </c>
      <c r="J29" s="11">
        <f t="shared" si="3"/>
        <v>48.183355499999998</v>
      </c>
      <c r="K29" s="11">
        <f t="shared" si="4"/>
        <v>11.516098350860419</v>
      </c>
      <c r="L29" s="20">
        <f t="shared" si="5"/>
        <v>0</v>
      </c>
      <c r="M29" s="11">
        <f t="shared" si="6"/>
        <v>0</v>
      </c>
      <c r="N29" s="32">
        <f t="shared" si="7"/>
        <v>48.145529762076478</v>
      </c>
      <c r="O29" s="11">
        <f t="shared" si="8"/>
        <v>11.507057782523056</v>
      </c>
      <c r="Q29" s="25" t="s">
        <v>21</v>
      </c>
      <c r="R29" s="25">
        <v>0.99978318964253865</v>
      </c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I30">
        <v>49.12</v>
      </c>
      <c r="J30" s="11">
        <f t="shared" si="3"/>
        <v>49.121844385434109</v>
      </c>
      <c r="K30" s="11">
        <f t="shared" si="4"/>
        <v>11.740402577780618</v>
      </c>
      <c r="L30" s="20">
        <f t="shared" si="5"/>
        <v>0</v>
      </c>
      <c r="M30" s="11">
        <f t="shared" si="6"/>
        <v>0</v>
      </c>
      <c r="N30" s="32">
        <f t="shared" si="7"/>
        <v>49.155302215192265</v>
      </c>
      <c r="O30" s="11">
        <f t="shared" si="8"/>
        <v>11.748399191011535</v>
      </c>
      <c r="Q30" s="25" t="s">
        <v>22</v>
      </c>
      <c r="R30" s="25">
        <v>8.3968131800829515E-2</v>
      </c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I31">
        <v>50.01</v>
      </c>
      <c r="J31" s="11">
        <f t="shared" si="3"/>
        <v>50.010395310131642</v>
      </c>
      <c r="K31" s="11">
        <f t="shared" si="4"/>
        <v>11.952771345633757</v>
      </c>
      <c r="L31" s="20">
        <f t="shared" si="5"/>
        <v>0</v>
      </c>
      <c r="M31" s="11">
        <f t="shared" si="6"/>
        <v>0</v>
      </c>
      <c r="N31" s="32">
        <f t="shared" si="7"/>
        <v>50.147635549532865</v>
      </c>
      <c r="O31" s="11">
        <f t="shared" si="8"/>
        <v>11.985572550079555</v>
      </c>
      <c r="Q31" s="26" t="s">
        <v>23</v>
      </c>
      <c r="R31" s="26">
        <v>17</v>
      </c>
    </row>
    <row r="33" spans="17:25" ht="15.75" thickBot="1" x14ac:dyDescent="0.3">
      <c r="Q33" t="s">
        <v>24</v>
      </c>
    </row>
    <row r="34" spans="17:25" x14ac:dyDescent="0.25">
      <c r="Q34" s="27"/>
      <c r="R34" s="27" t="s">
        <v>29</v>
      </c>
      <c r="S34" s="27" t="s">
        <v>30</v>
      </c>
      <c r="T34" s="27" t="s">
        <v>31</v>
      </c>
      <c r="U34" s="27" t="s">
        <v>32</v>
      </c>
      <c r="V34" s="27" t="s">
        <v>33</v>
      </c>
    </row>
    <row r="35" spans="17:25" x14ac:dyDescent="0.25">
      <c r="Q35" s="25" t="s">
        <v>25</v>
      </c>
      <c r="R35" s="25">
        <v>3</v>
      </c>
      <c r="S35" s="25">
        <v>520.22644746929711</v>
      </c>
      <c r="T35" s="25">
        <v>173.40881582309905</v>
      </c>
      <c r="U35" s="25">
        <v>24594.737466525105</v>
      </c>
      <c r="V35" s="25">
        <v>1.2052903982171709E-24</v>
      </c>
    </row>
    <row r="36" spans="17:25" x14ac:dyDescent="0.25">
      <c r="Q36" s="25" t="s">
        <v>26</v>
      </c>
      <c r="R36" s="25">
        <v>13</v>
      </c>
      <c r="S36" s="25">
        <v>9.1658413055579202E-2</v>
      </c>
      <c r="T36" s="25">
        <v>7.050647158121477E-3</v>
      </c>
      <c r="U36" s="25"/>
      <c r="V36" s="25"/>
    </row>
    <row r="37" spans="17:25" ht="15.75" thickBot="1" x14ac:dyDescent="0.3">
      <c r="Q37" s="26" t="s">
        <v>27</v>
      </c>
      <c r="R37" s="26">
        <v>16</v>
      </c>
      <c r="S37" s="26">
        <v>520.31810588235271</v>
      </c>
      <c r="T37" s="26"/>
      <c r="U37" s="26"/>
      <c r="V37" s="26"/>
    </row>
    <row r="38" spans="17:25" ht="15.75" thickBot="1" x14ac:dyDescent="0.3"/>
    <row r="39" spans="17:25" x14ac:dyDescent="0.25">
      <c r="Q39" s="27"/>
      <c r="R39" s="27" t="s">
        <v>34</v>
      </c>
      <c r="S39" s="27" t="s">
        <v>22</v>
      </c>
      <c r="T39" s="27" t="s">
        <v>35</v>
      </c>
      <c r="U39" s="27" t="s">
        <v>36</v>
      </c>
      <c r="V39" s="27" t="s">
        <v>37</v>
      </c>
      <c r="W39" s="27" t="s">
        <v>38</v>
      </c>
      <c r="X39" s="27" t="s">
        <v>39</v>
      </c>
      <c r="Y39" s="27" t="s">
        <v>40</v>
      </c>
    </row>
    <row r="40" spans="17:25" x14ac:dyDescent="0.25">
      <c r="Q40" s="25" t="s">
        <v>28</v>
      </c>
      <c r="R40" s="29">
        <v>44.26474494421943</v>
      </c>
      <c r="S40" s="25">
        <v>1.0674866219096464</v>
      </c>
      <c r="T40" s="25">
        <v>41.46632288939923</v>
      </c>
      <c r="U40" s="25">
        <v>3.3679773920905295E-15</v>
      </c>
      <c r="V40" s="25">
        <v>41.958580305052479</v>
      </c>
      <c r="W40" s="25">
        <v>46.570909583386381</v>
      </c>
      <c r="X40" s="25">
        <v>41.958580305052479</v>
      </c>
      <c r="Y40" s="25">
        <v>46.570909583386381</v>
      </c>
    </row>
    <row r="41" spans="17:25" x14ac:dyDescent="0.25">
      <c r="Q41" s="25" t="s">
        <v>41</v>
      </c>
      <c r="R41" s="29">
        <v>7.7647430616238416E-3</v>
      </c>
      <c r="S41" s="25">
        <v>2.9011373184221367E-4</v>
      </c>
      <c r="T41" s="25">
        <v>26.764479613970533</v>
      </c>
      <c r="U41" s="25">
        <v>9.3670504926974666E-13</v>
      </c>
      <c r="V41" s="25">
        <v>7.1379904485424717E-3</v>
      </c>
      <c r="W41" s="25">
        <v>8.3914956747052124E-3</v>
      </c>
      <c r="X41" s="25">
        <v>7.1379904485424717E-3</v>
      </c>
      <c r="Y41" s="25">
        <v>8.3914956747052124E-3</v>
      </c>
    </row>
    <row r="42" spans="17:25" x14ac:dyDescent="0.25">
      <c r="Q42" s="25" t="s">
        <v>42</v>
      </c>
      <c r="R42" s="29">
        <v>660833.72155545943</v>
      </c>
      <c r="S42" s="25">
        <v>46668.129777972739</v>
      </c>
      <c r="T42" s="25">
        <v>14.160278646250179</v>
      </c>
      <c r="U42" s="25">
        <v>2.8039665117907945E-9</v>
      </c>
      <c r="V42" s="25">
        <v>560013.35672738915</v>
      </c>
      <c r="W42" s="25">
        <v>761654.08638352971</v>
      </c>
      <c r="X42" s="25">
        <v>560013.35672738915</v>
      </c>
      <c r="Y42" s="25">
        <v>761654.08638352971</v>
      </c>
    </row>
    <row r="43" spans="17:25" ht="15.75" thickBot="1" x14ac:dyDescent="0.3">
      <c r="Q43" s="26" t="s">
        <v>43</v>
      </c>
      <c r="R43" s="30">
        <v>-352.0376901289481</v>
      </c>
      <c r="S43" s="26">
        <v>25.490122691355356</v>
      </c>
      <c r="T43" s="26">
        <v>-13.810749143562855</v>
      </c>
      <c r="U43" s="26">
        <v>3.8077472019466601E-9</v>
      </c>
      <c r="V43" s="26">
        <v>-407.10575224074319</v>
      </c>
      <c r="W43" s="26">
        <v>-296.96962801715301</v>
      </c>
      <c r="X43" s="26">
        <v>-407.10575224074319</v>
      </c>
      <c r="Y43" s="26">
        <v>-296.96962801715301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HCl</vt:lpstr>
      <vt:lpstr>HF</vt:lpstr>
      <vt:lpstr>SO3 </vt:lpstr>
      <vt:lpstr>NO2</vt:lpstr>
      <vt:lpstr>SO2</vt:lpstr>
      <vt:lpstr>S2</vt:lpstr>
      <vt:lpstr>O2</vt:lpstr>
      <vt:lpstr>H2</vt:lpstr>
      <vt:lpstr>H2O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Palandri</cp:lastModifiedBy>
  <dcterms:created xsi:type="dcterms:W3CDTF">2017-08-09T22:31:22Z</dcterms:created>
  <dcterms:modified xsi:type="dcterms:W3CDTF">2023-02-15T20:48:37Z</dcterms:modified>
</cp:coreProperties>
</file>