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095" yWindow="90" windowWidth="28920" windowHeight="18120"/>
  </bookViews>
  <sheets>
    <sheet name="HCl" sheetId="2" r:id="rId1"/>
    <sheet name="HF" sheetId="3" r:id="rId2"/>
    <sheet name="Template2" sheetId="6" r:id="rId3"/>
    <sheet name="Template1" sheetId="5" r:id="rId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6"/>
  <c r="J29" s="1"/>
  <c r="K25"/>
  <c r="J25" s="1"/>
  <c r="G25"/>
  <c r="F25"/>
  <c r="E25"/>
  <c r="K30" s="1"/>
  <c r="J30" s="1"/>
  <c r="D25"/>
  <c r="G20"/>
  <c r="F20"/>
  <c r="E20"/>
  <c r="K20"/>
  <c r="J20"/>
  <c r="G19"/>
  <c r="F19"/>
  <c r="E19"/>
  <c r="K19"/>
  <c r="J19"/>
  <c r="G18"/>
  <c r="F18"/>
  <c r="E18"/>
  <c r="J18"/>
  <c r="K18" s="1"/>
  <c r="G17"/>
  <c r="F17"/>
  <c r="E17"/>
  <c r="K17"/>
  <c r="J17"/>
  <c r="G16"/>
  <c r="F16"/>
  <c r="E16"/>
  <c r="J16"/>
  <c r="K16" s="1"/>
  <c r="G15"/>
  <c r="F15"/>
  <c r="E15"/>
  <c r="K15"/>
  <c r="J15"/>
  <c r="G14"/>
  <c r="F14"/>
  <c r="E14"/>
  <c r="J14"/>
  <c r="K14" s="1"/>
  <c r="G13"/>
  <c r="F13"/>
  <c r="E13"/>
  <c r="K13"/>
  <c r="J13"/>
  <c r="K10"/>
  <c r="J10"/>
  <c r="K9"/>
  <c r="J9"/>
  <c r="F5"/>
  <c r="H3"/>
  <c r="E5" s="1"/>
  <c r="G3"/>
  <c r="F3"/>
  <c r="H5" s="1"/>
  <c r="E3"/>
  <c r="G5" s="1"/>
  <c r="K28" l="1"/>
  <c r="J28" s="1"/>
  <c r="K32"/>
  <c r="J32" s="1"/>
  <c r="K27"/>
  <c r="J27" s="1"/>
  <c r="K31"/>
  <c r="J31" s="1"/>
  <c r="K26"/>
  <c r="J26" s="1"/>
  <c r="J12" i="2"/>
  <c r="K12" s="1"/>
  <c r="J13"/>
  <c r="K13"/>
  <c r="J14"/>
  <c r="K14" s="1"/>
  <c r="J15"/>
  <c r="K15"/>
  <c r="J16"/>
  <c r="K16" s="1"/>
  <c r="J17"/>
  <c r="K17" s="1"/>
  <c r="J18"/>
  <c r="K18" s="1"/>
  <c r="J19"/>
  <c r="K19" s="1"/>
  <c r="J12" i="3"/>
  <c r="K12" s="1"/>
  <c r="J13"/>
  <c r="K13" s="1"/>
  <c r="J14"/>
  <c r="K14" s="1"/>
  <c r="J15"/>
  <c r="K15" s="1"/>
  <c r="J16"/>
  <c r="K16" s="1"/>
  <c r="J17"/>
  <c r="K17" s="1"/>
  <c r="J18"/>
  <c r="K18" s="1"/>
  <c r="J19"/>
  <c r="K19" s="1"/>
  <c r="G11" i="5"/>
  <c r="F11"/>
  <c r="E11"/>
  <c r="D11"/>
  <c r="E5"/>
  <c r="H3"/>
  <c r="G3"/>
  <c r="F5" s="1"/>
  <c r="F3"/>
  <c r="H5" s="1"/>
  <c r="E3"/>
  <c r="G5" s="1"/>
  <c r="J18" l="1"/>
  <c r="I18" s="1"/>
  <c r="J15"/>
  <c r="I15" s="1"/>
  <c r="J17"/>
  <c r="I17" s="1"/>
  <c r="J16"/>
  <c r="I16" s="1"/>
  <c r="J11"/>
  <c r="I11" s="1"/>
  <c r="J14"/>
  <c r="I14" s="1"/>
  <c r="J13"/>
  <c r="I13" s="1"/>
  <c r="J12"/>
  <c r="I12" s="1"/>
  <c r="J9" i="2" l="1"/>
  <c r="F12" i="3"/>
  <c r="F13"/>
  <c r="F14"/>
  <c r="F15"/>
  <c r="F16"/>
  <c r="F17"/>
  <c r="F18"/>
  <c r="F19"/>
  <c r="E24"/>
  <c r="E24" i="2"/>
  <c r="F23" l="1"/>
  <c r="E23"/>
  <c r="D23"/>
  <c r="C23"/>
  <c r="F23" i="3" l="1"/>
  <c r="F25" s="1"/>
  <c r="E23"/>
  <c r="E25" s="1"/>
  <c r="D23"/>
  <c r="D25" s="1"/>
  <c r="C23"/>
  <c r="C25" s="1"/>
  <c r="E19"/>
  <c r="D19"/>
  <c r="E18"/>
  <c r="D18"/>
  <c r="E17"/>
  <c r="D17"/>
  <c r="E16"/>
  <c r="D16"/>
  <c r="E15"/>
  <c r="D15"/>
  <c r="E14"/>
  <c r="D14"/>
  <c r="E13"/>
  <c r="D13"/>
  <c r="E12"/>
  <c r="D12"/>
  <c r="J9"/>
  <c r="K9" s="1"/>
  <c r="G3"/>
  <c r="D5" s="1"/>
  <c r="F3"/>
  <c r="E5" s="1"/>
  <c r="E3"/>
  <c r="G5" s="1"/>
  <c r="D3"/>
  <c r="F5" s="1"/>
  <c r="K30" l="1"/>
  <c r="J30" s="1"/>
  <c r="K26"/>
  <c r="J26" s="1"/>
  <c r="K32"/>
  <c r="J32" s="1"/>
  <c r="K25"/>
  <c r="J25" s="1"/>
  <c r="K29"/>
  <c r="J29" s="1"/>
  <c r="K27"/>
  <c r="J27" s="1"/>
  <c r="K31"/>
  <c r="J31" s="1"/>
  <c r="K28"/>
  <c r="J28" s="1"/>
  <c r="F25" i="2"/>
  <c r="E25"/>
  <c r="D25"/>
  <c r="C25"/>
  <c r="F19"/>
  <c r="E19"/>
  <c r="D19"/>
  <c r="F18"/>
  <c r="E18"/>
  <c r="D18"/>
  <c r="F17"/>
  <c r="E17"/>
  <c r="D17"/>
  <c r="F16"/>
  <c r="E16"/>
  <c r="D16"/>
  <c r="F15"/>
  <c r="E15"/>
  <c r="D15"/>
  <c r="F14"/>
  <c r="E14"/>
  <c r="D14"/>
  <c r="F13"/>
  <c r="E13"/>
  <c r="D13"/>
  <c r="F12"/>
  <c r="E12"/>
  <c r="D12"/>
  <c r="K9"/>
  <c r="G3"/>
  <c r="D5" s="1"/>
  <c r="F3"/>
  <c r="E5" s="1"/>
  <c r="E3"/>
  <c r="G5" s="1"/>
  <c r="D3"/>
  <c r="F5" s="1"/>
  <c r="K29" l="1"/>
  <c r="J29" s="1"/>
  <c r="K25"/>
  <c r="J25" s="1"/>
  <c r="K32"/>
  <c r="J32" s="1"/>
  <c r="K28"/>
  <c r="J28" s="1"/>
  <c r="K31"/>
  <c r="J31" s="1"/>
  <c r="K26"/>
  <c r="J26" s="1"/>
  <c r="K30"/>
  <c r="J30" s="1"/>
  <c r="K27"/>
  <c r="J27" s="1"/>
</calcChain>
</file>

<file path=xl/sharedStrings.xml><?xml version="1.0" encoding="utf-8"?>
<sst xmlns="http://schemas.openxmlformats.org/spreadsheetml/2006/main" count="225" uniqueCount="61">
  <si>
    <t>T</t>
  </si>
  <si>
    <t>DH</t>
  </si>
  <si>
    <t>DG</t>
  </si>
  <si>
    <t>S</t>
  </si>
  <si>
    <t>wt., g</t>
  </si>
  <si>
    <t>V</t>
  </si>
  <si>
    <t>T limit, K</t>
  </si>
  <si>
    <t>a</t>
  </si>
  <si>
    <t>b</t>
  </si>
  <si>
    <t>c</t>
  </si>
  <si>
    <t>d</t>
  </si>
  <si>
    <t>e</t>
  </si>
  <si>
    <t>T^-2</t>
  </si>
  <si>
    <t>T^-0.5</t>
  </si>
  <si>
    <t>T^2</t>
  </si>
  <si>
    <t>Cp - J</t>
  </si>
  <si>
    <t>Cp - cal</t>
  </si>
  <si>
    <t>regressed values</t>
  </si>
  <si>
    <t>HCl,gas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</si>
  <si>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</si>
  <si>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</si>
  <si>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</si>
  <si>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</si>
  <si>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</si>
  <si>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</si>
  <si>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</si>
  <si>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</si>
  <si>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</si>
  <si>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</si>
  <si>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</si>
  <si>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</si>
  <si>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</si>
  <si>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</si>
  <si>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</si>
  <si>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</si>
  <si>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</si>
  <si>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</si>
  <si>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</si>
  <si>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</si>
  <si>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</si>
  <si>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</si>
  <si>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</si>
  <si>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</si>
  <si>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</si>
  <si>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</si>
  <si>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X Variable 3</t>
  </si>
  <si>
    <t>HF,gas</t>
  </si>
  <si>
    <t>slop scaling factor</t>
  </si>
  <si>
    <t>slop values</t>
  </si>
  <si>
    <t>J</t>
  </si>
  <si>
    <t>cal</t>
  </si>
  <si>
    <t>Page 23</t>
  </si>
  <si>
    <t>Page 53</t>
  </si>
  <si>
    <t>soltherm name</t>
  </si>
  <si>
    <t>formula</t>
  </si>
  <si>
    <t>converted to slop 4-term</t>
  </si>
  <si>
    <t>CO2,gas</t>
  </si>
  <si>
    <t>Heat cap</t>
  </si>
  <si>
    <t>sprons name</t>
  </si>
  <si>
    <t>page 24</t>
  </si>
  <si>
    <t>page 54</t>
  </si>
</sst>
</file>

<file path=xl/styles.xml><?xml version="1.0" encoding="utf-8"?>
<styleSheet xmlns="http://schemas.openxmlformats.org/spreadsheetml/2006/main">
  <numFmts count="5">
    <numFmt numFmtId="164" formatCode="0.000"/>
    <numFmt numFmtId="165" formatCode="0.0"/>
    <numFmt numFmtId="166" formatCode="0.000E+00"/>
    <numFmt numFmtId="167" formatCode="0.0000"/>
    <numFmt numFmtId="168" formatCode="0.000000"/>
  </numFmts>
  <fonts count="5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3" borderId="0" xfId="0" applyNumberFormat="1" applyFill="1"/>
    <xf numFmtId="164" fontId="0" fillId="3" borderId="0" xfId="0" applyNumberFormat="1" applyFill="1"/>
    <xf numFmtId="0" fontId="2" fillId="0" borderId="0" xfId="0" applyFont="1"/>
    <xf numFmtId="166" fontId="0" fillId="2" borderId="0" xfId="0" applyNumberFormat="1" applyFill="1"/>
    <xf numFmtId="167" fontId="0" fillId="0" borderId="0" xfId="0" applyNumberFormat="1"/>
    <xf numFmtId="11" fontId="0" fillId="0" borderId="0" xfId="0" applyNumberFormat="1"/>
    <xf numFmtId="168" fontId="0" fillId="3" borderId="0" xfId="0" applyNumberFormat="1" applyFill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Continuous"/>
    </xf>
    <xf numFmtId="0" fontId="0" fillId="4" borderId="0" xfId="0" applyFill="1"/>
    <xf numFmtId="168" fontId="0" fillId="4" borderId="0" xfId="0" applyNumberFormat="1" applyFill="1"/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0" fillId="6" borderId="0" xfId="0" applyFill="1"/>
    <xf numFmtId="0" fontId="0" fillId="6" borderId="1" xfId="0" applyFill="1" applyBorder="1"/>
    <xf numFmtId="166" fontId="0" fillId="5" borderId="0" xfId="0" applyNumberFormat="1" applyFill="1"/>
    <xf numFmtId="16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2"/>
  <sheetViews>
    <sheetView tabSelected="1" workbookViewId="0"/>
  </sheetViews>
  <sheetFormatPr defaultRowHeight="15"/>
  <cols>
    <col min="1" max="1" width="17.7109375" bestFit="1" customWidth="1"/>
    <col min="3" max="3" width="9.5703125" bestFit="1" customWidth="1"/>
    <col min="5" max="5" width="10.28515625" bestFit="1" customWidth="1"/>
    <col min="6" max="6" width="9.5703125" bestFit="1" customWidth="1"/>
    <col min="7" max="7" width="10" bestFit="1" customWidth="1"/>
  </cols>
  <sheetData>
    <row r="1" spans="1:14" ht="15.75">
      <c r="A1" s="1"/>
      <c r="B1" s="2" t="s">
        <v>0</v>
      </c>
      <c r="C1" s="2" t="s">
        <v>4</v>
      </c>
      <c r="D1" s="2" t="s">
        <v>3</v>
      </c>
      <c r="E1" s="2" t="s">
        <v>5</v>
      </c>
      <c r="F1" s="2" t="s">
        <v>1</v>
      </c>
      <c r="G1" s="2" t="s">
        <v>2</v>
      </c>
    </row>
    <row r="2" spans="1:14">
      <c r="C2" s="3">
        <v>36.46</v>
      </c>
      <c r="D2" s="3">
        <v>186.9</v>
      </c>
      <c r="E2" s="3"/>
      <c r="F2" s="21">
        <v>-92.31</v>
      </c>
      <c r="G2" s="3">
        <v>-95.297463000000008</v>
      </c>
      <c r="H2" s="20" t="s">
        <v>49</v>
      </c>
      <c r="I2" s="22" t="s">
        <v>51</v>
      </c>
    </row>
    <row r="3" spans="1:14">
      <c r="D3" s="4">
        <f>D2/4.184</f>
        <v>44.670172084130016</v>
      </c>
      <c r="E3" s="4">
        <f>E2</f>
        <v>0</v>
      </c>
      <c r="F3" s="5">
        <f>F2/4.184*1000</f>
        <v>-22062.619502868067</v>
      </c>
      <c r="G3" s="5">
        <f>G2/4.184*1000</f>
        <v>-22776.640296367113</v>
      </c>
      <c r="H3" s="20" t="s">
        <v>50</v>
      </c>
    </row>
    <row r="4" spans="1:14">
      <c r="D4" s="6" t="s">
        <v>2</v>
      </c>
      <c r="E4" s="6" t="s">
        <v>1</v>
      </c>
      <c r="F4" s="7" t="s">
        <v>3</v>
      </c>
      <c r="G4" s="7" t="s">
        <v>5</v>
      </c>
      <c r="H4" s="20"/>
    </row>
    <row r="5" spans="1:14">
      <c r="A5" s="18" t="s">
        <v>18</v>
      </c>
      <c r="D5" s="8">
        <f>G3</f>
        <v>-22776.640296367113</v>
      </c>
      <c r="E5" s="8">
        <f>F3</f>
        <v>-22062.619502868067</v>
      </c>
      <c r="F5" s="9">
        <f>D3</f>
        <v>44.670172084130016</v>
      </c>
      <c r="G5" s="9">
        <f>E3</f>
        <v>0</v>
      </c>
      <c r="H5" s="20" t="s">
        <v>50</v>
      </c>
    </row>
    <row r="6" spans="1:14">
      <c r="H6" s="20"/>
    </row>
    <row r="7" spans="1:14" ht="15.75">
      <c r="B7" s="2"/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0"/>
    </row>
    <row r="8" spans="1:14" ht="15.75">
      <c r="A8" s="1" t="s">
        <v>6</v>
      </c>
      <c r="B8" s="2"/>
      <c r="C8" s="2">
        <v>1</v>
      </c>
      <c r="D8" s="2" t="s">
        <v>0</v>
      </c>
      <c r="E8" s="2" t="s">
        <v>12</v>
      </c>
      <c r="F8" s="2" t="s">
        <v>13</v>
      </c>
      <c r="G8" s="2" t="s">
        <v>14</v>
      </c>
      <c r="H8" s="20"/>
      <c r="J8" s="2" t="s">
        <v>15</v>
      </c>
      <c r="K8" s="10" t="s">
        <v>16</v>
      </c>
    </row>
    <row r="9" spans="1:14">
      <c r="A9" s="21">
        <v>1800</v>
      </c>
      <c r="B9">
        <v>298.14999999999998</v>
      </c>
      <c r="C9" s="11">
        <v>17.38</v>
      </c>
      <c r="D9" s="11">
        <v>1.1650000000000001E-2</v>
      </c>
      <c r="E9" s="11">
        <v>-7597</v>
      </c>
      <c r="F9" s="11">
        <v>147.69999999999999</v>
      </c>
      <c r="G9" s="11">
        <v>-2.052E-6</v>
      </c>
      <c r="H9" s="20" t="s">
        <v>49</v>
      </c>
      <c r="I9" s="22" t="s">
        <v>52</v>
      </c>
      <c r="J9" s="12">
        <f>C$9+D$9*B9+E$9*B9^-2+F$9*B9^-0.5+G$9*B9^2</f>
        <v>29.139455027656965</v>
      </c>
      <c r="K9">
        <f>J9/4.184</f>
        <v>6.9644968995356029</v>
      </c>
    </row>
    <row r="10" spans="1:14">
      <c r="M10" t="s">
        <v>19</v>
      </c>
    </row>
    <row r="11" spans="1:14" ht="16.5" thickBot="1">
      <c r="D11" s="2" t="s">
        <v>0</v>
      </c>
      <c r="E11" s="2" t="s">
        <v>12</v>
      </c>
      <c r="F11" s="2" t="s">
        <v>13</v>
      </c>
      <c r="J11" s="2" t="s">
        <v>15</v>
      </c>
      <c r="K11" s="10" t="s">
        <v>16</v>
      </c>
    </row>
    <row r="12" spans="1:14">
      <c r="B12">
        <v>298.14999999999998</v>
      </c>
      <c r="D12">
        <f t="shared" ref="D12:D19" si="0">B12</f>
        <v>298.14999999999998</v>
      </c>
      <c r="E12">
        <f t="shared" ref="E12:E19" si="1">B12^-2</f>
        <v>1.1249426244107095E-5</v>
      </c>
      <c r="F12">
        <f t="shared" ref="F12:F19" si="2">B12^-0.5</f>
        <v>5.791387083143839E-2</v>
      </c>
      <c r="J12" s="12">
        <f t="shared" ref="J12:J19" si="3">C$9+D$9*B12+E$9*B12^-2+F$9*B12^-0.5+G$9*B12^2</f>
        <v>29.139455027656965</v>
      </c>
      <c r="K12" s="12">
        <f t="shared" ref="K12:K19" si="4">J12/4.184</f>
        <v>6.9644968995356029</v>
      </c>
      <c r="M12" s="17" t="s">
        <v>20</v>
      </c>
      <c r="N12" s="17"/>
    </row>
    <row r="13" spans="1:14">
      <c r="B13">
        <v>300</v>
      </c>
      <c r="D13">
        <f t="shared" si="0"/>
        <v>300</v>
      </c>
      <c r="E13">
        <f t="shared" si="1"/>
        <v>1.1111111111111112E-5</v>
      </c>
      <c r="F13">
        <f t="shared" si="2"/>
        <v>5.7735026918962568E-2</v>
      </c>
      <c r="J13" s="12">
        <f t="shared" si="3"/>
        <v>29.133372364819657</v>
      </c>
      <c r="K13" s="12">
        <f t="shared" si="4"/>
        <v>6.9630431082264952</v>
      </c>
      <c r="M13" t="s">
        <v>21</v>
      </c>
      <c r="N13">
        <v>0.99998660247666282</v>
      </c>
    </row>
    <row r="14" spans="1:14">
      <c r="B14">
        <v>400</v>
      </c>
      <c r="D14">
        <f t="shared" si="0"/>
        <v>400</v>
      </c>
      <c r="E14">
        <f t="shared" si="1"/>
        <v>6.2500000000000003E-6</v>
      </c>
      <c r="F14">
        <f t="shared" si="2"/>
        <v>0.05</v>
      </c>
      <c r="J14" s="12">
        <f t="shared" si="3"/>
        <v>29.049198749999999</v>
      </c>
      <c r="K14" s="12">
        <f t="shared" si="4"/>
        <v>6.9429251314531539</v>
      </c>
      <c r="M14" t="s">
        <v>22</v>
      </c>
      <c r="N14">
        <v>0.99997320513281918</v>
      </c>
    </row>
    <row r="15" spans="1:14">
      <c r="B15">
        <v>500</v>
      </c>
      <c r="D15">
        <f t="shared" si="0"/>
        <v>500</v>
      </c>
      <c r="E15">
        <f t="shared" si="1"/>
        <v>3.9999999999999998E-6</v>
      </c>
      <c r="F15">
        <f t="shared" si="2"/>
        <v>4.4721359549995794E-2</v>
      </c>
      <c r="J15" s="12">
        <f t="shared" si="3"/>
        <v>29.266956805534377</v>
      </c>
      <c r="K15" s="12">
        <f t="shared" si="4"/>
        <v>6.9949705558160558</v>
      </c>
      <c r="M15" t="s">
        <v>23</v>
      </c>
      <c r="N15">
        <v>0.99995310898243361</v>
      </c>
    </row>
    <row r="16" spans="1:14">
      <c r="B16">
        <v>600</v>
      </c>
      <c r="D16">
        <f t="shared" si="0"/>
        <v>600</v>
      </c>
      <c r="E16">
        <f t="shared" si="1"/>
        <v>2.7777777777777779E-6</v>
      </c>
      <c r="F16">
        <f t="shared" si="2"/>
        <v>4.0824829046386304E-2</v>
      </c>
      <c r="J16" s="12">
        <f t="shared" si="3"/>
        <v>29.640004472373477</v>
      </c>
      <c r="K16" s="12">
        <f t="shared" si="4"/>
        <v>7.0841310880433737</v>
      </c>
      <c r="M16" t="s">
        <v>24</v>
      </c>
      <c r="N16">
        <v>5.3009318801181763E-3</v>
      </c>
    </row>
    <row r="17" spans="1:21" ht="15.75" thickBot="1">
      <c r="B17">
        <v>700</v>
      </c>
      <c r="D17">
        <f t="shared" si="0"/>
        <v>700</v>
      </c>
      <c r="E17">
        <f t="shared" si="1"/>
        <v>2.0408163265306121E-6</v>
      </c>
      <c r="F17">
        <f t="shared" si="2"/>
        <v>3.7796447300922721E-2</v>
      </c>
      <c r="J17" s="12">
        <f t="shared" si="3"/>
        <v>30.096551184713633</v>
      </c>
      <c r="K17" s="12">
        <f t="shared" si="4"/>
        <v>7.1932483711074644</v>
      </c>
      <c r="M17" s="15" t="s">
        <v>25</v>
      </c>
      <c r="N17" s="15">
        <v>8</v>
      </c>
    </row>
    <row r="18" spans="1:21">
      <c r="B18">
        <v>800</v>
      </c>
      <c r="D18">
        <f t="shared" si="0"/>
        <v>800</v>
      </c>
      <c r="E18">
        <f t="shared" si="1"/>
        <v>1.5625000000000001E-6</v>
      </c>
      <c r="F18">
        <f t="shared" si="2"/>
        <v>3.5355339059327376E-2</v>
      </c>
      <c r="J18" s="12">
        <f t="shared" si="3"/>
        <v>30.596833266562651</v>
      </c>
      <c r="K18" s="12">
        <f t="shared" si="4"/>
        <v>7.3128186583562735</v>
      </c>
    </row>
    <row r="19" spans="1:21" ht="15.75" thickBot="1">
      <c r="B19">
        <v>900</v>
      </c>
      <c r="D19">
        <f t="shared" si="0"/>
        <v>900</v>
      </c>
      <c r="E19">
        <f t="shared" si="1"/>
        <v>1.2345679012345679E-6</v>
      </c>
      <c r="F19">
        <f t="shared" si="2"/>
        <v>3.3333333333333333E-2</v>
      </c>
      <c r="J19" s="12">
        <f t="shared" si="3"/>
        <v>31.116834320987657</v>
      </c>
      <c r="K19" s="12">
        <f t="shared" si="4"/>
        <v>7.4371018931614854</v>
      </c>
      <c r="M19" t="s">
        <v>26</v>
      </c>
    </row>
    <row r="20" spans="1:21">
      <c r="M20" s="16"/>
      <c r="N20" s="16" t="s">
        <v>31</v>
      </c>
      <c r="O20" s="16" t="s">
        <v>32</v>
      </c>
      <c r="P20" s="16" t="s">
        <v>33</v>
      </c>
      <c r="Q20" s="16" t="s">
        <v>34</v>
      </c>
      <c r="R20" s="16" t="s">
        <v>35</v>
      </c>
    </row>
    <row r="21" spans="1:21" ht="15.75">
      <c r="C21" s="2" t="s">
        <v>7</v>
      </c>
      <c r="D21" s="2" t="s">
        <v>8</v>
      </c>
      <c r="E21" s="2" t="s">
        <v>9</v>
      </c>
      <c r="F21" s="2" t="s">
        <v>10</v>
      </c>
      <c r="G21" s="2" t="s">
        <v>11</v>
      </c>
      <c r="M21" t="s">
        <v>27</v>
      </c>
      <c r="N21">
        <v>3</v>
      </c>
      <c r="O21">
        <v>4.1947027653458582</v>
      </c>
      <c r="P21">
        <v>1.398234255115286</v>
      </c>
      <c r="Q21">
        <v>49759.440785632869</v>
      </c>
      <c r="R21">
        <v>1.3461721774031985E-9</v>
      </c>
    </row>
    <row r="22" spans="1:21" ht="15.75">
      <c r="C22" s="2">
        <v>1</v>
      </c>
      <c r="D22" s="2" t="s">
        <v>0</v>
      </c>
      <c r="E22" s="2" t="s">
        <v>12</v>
      </c>
      <c r="F22" s="2" t="s">
        <v>13</v>
      </c>
      <c r="G22" s="2" t="s">
        <v>14</v>
      </c>
      <c r="J22" s="2"/>
      <c r="K22" s="10"/>
      <c r="M22" t="s">
        <v>28</v>
      </c>
      <c r="N22">
        <v>4</v>
      </c>
      <c r="O22">
        <v>1.1239951519061289E-4</v>
      </c>
      <c r="P22">
        <v>2.8099878797653222E-5</v>
      </c>
    </row>
    <row r="23" spans="1:21" ht="15.75" thickBot="1">
      <c r="A23" s="1" t="s">
        <v>17</v>
      </c>
      <c r="C23" s="23">
        <f>N26</f>
        <v>23.577364437799645</v>
      </c>
      <c r="D23" s="23">
        <f>N27</f>
        <v>6.5088133114830707E-3</v>
      </c>
      <c r="E23" s="23">
        <f>+N28</f>
        <v>76230.294146735774</v>
      </c>
      <c r="F23" s="23">
        <f>N29</f>
        <v>47.74157695939283</v>
      </c>
      <c r="H23" s="20" t="s">
        <v>49</v>
      </c>
      <c r="M23" s="15" t="s">
        <v>29</v>
      </c>
      <c r="N23" s="15">
        <v>7</v>
      </c>
      <c r="O23" s="15">
        <v>4.1948151648610486</v>
      </c>
      <c r="P23" s="15"/>
      <c r="Q23" s="15"/>
      <c r="R23" s="15"/>
    </row>
    <row r="24" spans="1:21" ht="16.5" thickBot="1">
      <c r="A24" s="1" t="s">
        <v>47</v>
      </c>
      <c r="D24">
        <v>1000</v>
      </c>
      <c r="E24">
        <f>1/100000</f>
        <v>1.0000000000000001E-5</v>
      </c>
      <c r="H24" s="20"/>
      <c r="J24" s="2" t="s">
        <v>15</v>
      </c>
      <c r="K24" s="10" t="s">
        <v>16</v>
      </c>
    </row>
    <row r="25" spans="1:21">
      <c r="A25" s="1" t="s">
        <v>48</v>
      </c>
      <c r="B25">
        <v>298.14999999999998</v>
      </c>
      <c r="C25" s="14">
        <f>C23/4.184</f>
        <v>5.6351253436423621</v>
      </c>
      <c r="D25" s="14">
        <f>D23/4.184*1000</f>
        <v>1.5556437168936592</v>
      </c>
      <c r="E25" s="14">
        <f>E23/4.184/100000</f>
        <v>0.18219477568531492</v>
      </c>
      <c r="F25" s="19">
        <f>F23/4.184</f>
        <v>11.410510745552779</v>
      </c>
      <c r="G25" s="18"/>
      <c r="H25" s="20" t="s">
        <v>50</v>
      </c>
      <c r="J25">
        <f t="shared" ref="J25:J32" si="5">K25*4.184</f>
        <v>29.140413719504068</v>
      </c>
      <c r="K25" s="12">
        <f t="shared" ref="K25:K32" si="6">$C$25+($D$25*0.001)*B25+($E$25*100000)*B25^-2+$F$25*B25^-0.5+$G$25*B25^2</f>
        <v>6.964726032386249</v>
      </c>
      <c r="M25" s="16"/>
      <c r="N25" s="16" t="s">
        <v>36</v>
      </c>
      <c r="O25" s="16" t="s">
        <v>24</v>
      </c>
      <c r="P25" s="16" t="s">
        <v>37</v>
      </c>
      <c r="Q25" s="16" t="s">
        <v>38</v>
      </c>
      <c r="R25" s="16" t="s">
        <v>39</v>
      </c>
      <c r="S25" s="16" t="s">
        <v>40</v>
      </c>
      <c r="T25" s="16" t="s">
        <v>41</v>
      </c>
      <c r="U25" s="16" t="s">
        <v>42</v>
      </c>
    </row>
    <row r="26" spans="1:21">
      <c r="B26">
        <v>300</v>
      </c>
      <c r="J26">
        <f t="shared" si="5"/>
        <v>29.133372930445894</v>
      </c>
      <c r="K26" s="12">
        <f t="shared" si="6"/>
        <v>6.9630432434144103</v>
      </c>
      <c r="M26" t="s">
        <v>30</v>
      </c>
      <c r="N26" s="23">
        <v>23.577364437799645</v>
      </c>
      <c r="O26">
        <v>0.38207728360948912</v>
      </c>
      <c r="P26">
        <v>61.708364902157946</v>
      </c>
      <c r="Q26">
        <v>4.1306190334865103E-7</v>
      </c>
      <c r="R26">
        <v>22.51654783391481</v>
      </c>
      <c r="S26">
        <v>24.638181041684479</v>
      </c>
      <c r="T26">
        <v>22.51654783391481</v>
      </c>
      <c r="U26">
        <v>24.638181041684479</v>
      </c>
    </row>
    <row r="27" spans="1:21">
      <c r="B27">
        <v>400</v>
      </c>
      <c r="J27">
        <f t="shared" si="5"/>
        <v>29.044407948779615</v>
      </c>
      <c r="K27" s="12">
        <f t="shared" si="6"/>
        <v>6.941780102480787</v>
      </c>
      <c r="M27" t="s">
        <v>43</v>
      </c>
      <c r="N27" s="23">
        <v>6.5088133114830707E-3</v>
      </c>
      <c r="O27">
        <v>1.5700073296970172E-4</v>
      </c>
      <c r="P27">
        <v>41.457216080253289</v>
      </c>
      <c r="Q27">
        <v>2.0233359644544317E-6</v>
      </c>
      <c r="R27">
        <v>6.0729093949168766E-3</v>
      </c>
      <c r="S27">
        <v>6.9447172280492648E-3</v>
      </c>
      <c r="T27">
        <v>6.0729093949168766E-3</v>
      </c>
      <c r="U27">
        <v>6.9447172280492648E-3</v>
      </c>
    </row>
    <row r="28" spans="1:21">
      <c r="B28">
        <v>500</v>
      </c>
      <c r="J28">
        <f t="shared" si="5"/>
        <v>29.271760498812924</v>
      </c>
      <c r="K28" s="12">
        <f t="shared" si="6"/>
        <v>6.996118666064274</v>
      </c>
      <c r="M28" t="s">
        <v>44</v>
      </c>
      <c r="N28" s="23">
        <v>76230.294146735774</v>
      </c>
      <c r="O28">
        <v>9922.7834133317774</v>
      </c>
      <c r="P28">
        <v>7.6823498983477148</v>
      </c>
      <c r="Q28">
        <v>1.5439861202743003E-3</v>
      </c>
      <c r="R28">
        <v>48680.230708852905</v>
      </c>
      <c r="S28">
        <v>103780.35758461864</v>
      </c>
      <c r="T28">
        <v>48680.230708852905</v>
      </c>
      <c r="U28">
        <v>103780.35758461864</v>
      </c>
    </row>
    <row r="29" spans="1:21" ht="15.75" thickBot="1">
      <c r="B29">
        <v>600</v>
      </c>
      <c r="J29">
        <f t="shared" si="5"/>
        <v>29.643444959535863</v>
      </c>
      <c r="K29" s="12">
        <f t="shared" si="6"/>
        <v>7.0849533842102916</v>
      </c>
      <c r="M29" s="15" t="s">
        <v>45</v>
      </c>
      <c r="N29" s="24">
        <v>47.74157695939283</v>
      </c>
      <c r="O29" s="15">
        <v>7.6886098160896887</v>
      </c>
      <c r="P29" s="15">
        <v>6.2093900069536208</v>
      </c>
      <c r="Q29" s="15">
        <v>3.4226368649407737E-3</v>
      </c>
      <c r="R29" s="15">
        <v>26.394573869734906</v>
      </c>
      <c r="S29" s="15">
        <v>69.088580049050762</v>
      </c>
      <c r="T29" s="15">
        <v>26.394573869734906</v>
      </c>
      <c r="U29" s="15">
        <v>69.088580049050762</v>
      </c>
    </row>
    <row r="30" spans="1:21">
      <c r="B30">
        <v>700</v>
      </c>
      <c r="J30">
        <f t="shared" si="5"/>
        <v>30.093567782317319</v>
      </c>
      <c r="K30" s="12">
        <f t="shared" si="6"/>
        <v>7.1925353208215386</v>
      </c>
    </row>
    <row r="31" spans="1:21">
      <c r="B31">
        <v>800</v>
      </c>
      <c r="J31">
        <f t="shared" si="5"/>
        <v>30.591444562216676</v>
      </c>
      <c r="K31" s="12">
        <f t="shared" si="6"/>
        <v>7.3115307271072361</v>
      </c>
    </row>
    <row r="32" spans="1:21">
      <c r="B32">
        <v>900</v>
      </c>
      <c r="J32">
        <f t="shared" si="5"/>
        <v>31.120793791036064</v>
      </c>
      <c r="K32" s="12">
        <f t="shared" si="6"/>
        <v>7.43804822921512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32"/>
  <sheetViews>
    <sheetView workbookViewId="0"/>
  </sheetViews>
  <sheetFormatPr defaultRowHeight="15"/>
  <cols>
    <col min="1" max="1" width="17.7109375" bestFit="1" customWidth="1"/>
    <col min="3" max="3" width="9.5703125" bestFit="1" customWidth="1"/>
    <col min="5" max="5" width="10.28515625" bestFit="1" customWidth="1"/>
    <col min="6" max="6" width="9.5703125" bestFit="1" customWidth="1"/>
    <col min="7" max="7" width="10" bestFit="1" customWidth="1"/>
  </cols>
  <sheetData>
    <row r="1" spans="1:14" ht="15.75">
      <c r="A1" s="1"/>
      <c r="B1" s="2" t="s">
        <v>0</v>
      </c>
      <c r="C1" s="2" t="s">
        <v>4</v>
      </c>
      <c r="D1" s="2" t="s">
        <v>3</v>
      </c>
      <c r="E1" s="2" t="s">
        <v>5</v>
      </c>
      <c r="F1" s="2" t="s">
        <v>1</v>
      </c>
      <c r="G1" s="2" t="s">
        <v>2</v>
      </c>
    </row>
    <row r="2" spans="1:14">
      <c r="C2" s="3">
        <v>20</v>
      </c>
      <c r="D2" s="3">
        <v>173.8</v>
      </c>
      <c r="E2" s="3"/>
      <c r="F2" s="3">
        <v>-273.3</v>
      </c>
      <c r="G2" s="3">
        <v>-275.40642975000003</v>
      </c>
      <c r="H2" s="20" t="s">
        <v>49</v>
      </c>
      <c r="I2" s="22" t="s">
        <v>59</v>
      </c>
    </row>
    <row r="3" spans="1:14">
      <c r="D3" s="4">
        <f>D2/4.184</f>
        <v>41.539196940726576</v>
      </c>
      <c r="E3" s="4">
        <f>E2</f>
        <v>0</v>
      </c>
      <c r="F3" s="5">
        <f>F2/4.184*1000</f>
        <v>-65320.267686424471</v>
      </c>
      <c r="G3" s="5">
        <f>G2/4.184*1000</f>
        <v>-65823.716479445502</v>
      </c>
      <c r="H3" s="20" t="s">
        <v>50</v>
      </c>
    </row>
    <row r="4" spans="1:14">
      <c r="D4" s="6" t="s">
        <v>2</v>
      </c>
      <c r="E4" s="6" t="s">
        <v>1</v>
      </c>
      <c r="F4" s="7" t="s">
        <v>3</v>
      </c>
      <c r="G4" s="7" t="s">
        <v>5</v>
      </c>
      <c r="H4" s="20"/>
    </row>
    <row r="5" spans="1:14">
      <c r="A5" s="18" t="s">
        <v>46</v>
      </c>
      <c r="D5" s="8">
        <f>G3</f>
        <v>-65823.716479445502</v>
      </c>
      <c r="E5" s="8">
        <f>F3</f>
        <v>-65320.267686424471</v>
      </c>
      <c r="F5" s="9">
        <f>D3</f>
        <v>41.539196940726576</v>
      </c>
      <c r="G5" s="9">
        <f>E3</f>
        <v>0</v>
      </c>
      <c r="H5" s="20" t="s">
        <v>50</v>
      </c>
    </row>
    <row r="6" spans="1:14">
      <c r="H6" s="20"/>
    </row>
    <row r="7" spans="1:14" ht="15.75">
      <c r="B7" s="2"/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0"/>
    </row>
    <row r="8" spans="1:14" ht="15.75">
      <c r="A8" s="1" t="s">
        <v>6</v>
      </c>
      <c r="B8" s="2"/>
      <c r="C8" s="2">
        <v>1</v>
      </c>
      <c r="D8" s="2" t="s">
        <v>0</v>
      </c>
      <c r="E8" s="2" t="s">
        <v>12</v>
      </c>
      <c r="F8" s="2" t="s">
        <v>13</v>
      </c>
      <c r="G8" s="2" t="s">
        <v>14</v>
      </c>
      <c r="H8" s="20"/>
      <c r="J8" s="2" t="s">
        <v>15</v>
      </c>
      <c r="K8" s="10" t="s">
        <v>16</v>
      </c>
    </row>
    <row r="9" spans="1:14">
      <c r="A9" s="21">
        <v>1800</v>
      </c>
      <c r="B9">
        <v>298.14999999999998</v>
      </c>
      <c r="C9" s="11">
        <v>6.8449999999999998</v>
      </c>
      <c r="D9" s="11">
        <v>1.3010000000000001E-2</v>
      </c>
      <c r="E9" s="11">
        <v>-410800</v>
      </c>
      <c r="F9" s="11">
        <v>400.7</v>
      </c>
      <c r="G9" s="11">
        <v>-1.911E-6</v>
      </c>
      <c r="H9" s="20" t="s">
        <v>49</v>
      </c>
      <c r="I9" s="22" t="s">
        <v>60</v>
      </c>
      <c r="J9" s="12">
        <f>C9+D9*B9+E9*B9^-2+F9*B9^-0.5+G9*B9^2</f>
        <v>29.138879910680668</v>
      </c>
      <c r="K9">
        <f>J9/4.184</f>
        <v>6.9643594432793181</v>
      </c>
    </row>
    <row r="10" spans="1:14">
      <c r="M10" t="s">
        <v>19</v>
      </c>
    </row>
    <row r="11" spans="1:14" ht="16.5" thickBot="1">
      <c r="D11" s="2" t="s">
        <v>0</v>
      </c>
      <c r="E11" s="2" t="s">
        <v>12</v>
      </c>
      <c r="F11" s="2" t="s">
        <v>13</v>
      </c>
      <c r="J11" s="2" t="s">
        <v>15</v>
      </c>
      <c r="K11" s="10" t="s">
        <v>16</v>
      </c>
    </row>
    <row r="12" spans="1:14">
      <c r="B12">
        <v>298.14999999999998</v>
      </c>
      <c r="D12">
        <f t="shared" ref="D12:D19" si="0">B12</f>
        <v>298.14999999999998</v>
      </c>
      <c r="E12">
        <f t="shared" ref="E12:E19" si="1">B12^-2</f>
        <v>1.1249426244107095E-5</v>
      </c>
      <c r="F12">
        <f t="shared" ref="F12:F19" si="2">B12^-0.5</f>
        <v>5.791387083143839E-2</v>
      </c>
      <c r="J12" s="12">
        <f t="shared" ref="J12:J19" si="3">C$9+D$9*B12+E$9*B12^-2+F$9*B12^-0.5+G$9*B12^2</f>
        <v>29.138879910680668</v>
      </c>
      <c r="K12" s="12">
        <f t="shared" ref="K12:K19" si="4">J12/4.184</f>
        <v>6.9643594432793181</v>
      </c>
      <c r="M12" s="17" t="s">
        <v>20</v>
      </c>
      <c r="N12" s="17"/>
    </row>
    <row r="13" spans="1:14">
      <c r="B13">
        <v>300</v>
      </c>
      <c r="D13">
        <f t="shared" si="0"/>
        <v>300</v>
      </c>
      <c r="E13">
        <f t="shared" si="1"/>
        <v>1.1111111111111112E-5</v>
      </c>
      <c r="F13">
        <f t="shared" si="2"/>
        <v>5.7735026918962568E-2</v>
      </c>
      <c r="J13" s="12">
        <f t="shared" si="3"/>
        <v>29.145990841983853</v>
      </c>
      <c r="K13" s="12">
        <f t="shared" si="4"/>
        <v>6.9660589966500606</v>
      </c>
      <c r="M13" t="s">
        <v>21</v>
      </c>
      <c r="N13">
        <v>0.99989536551204805</v>
      </c>
    </row>
    <row r="14" spans="1:14">
      <c r="B14">
        <v>400</v>
      </c>
      <c r="D14">
        <f t="shared" si="0"/>
        <v>400</v>
      </c>
      <c r="E14">
        <f t="shared" si="1"/>
        <v>6.2500000000000003E-6</v>
      </c>
      <c r="F14">
        <f t="shared" si="2"/>
        <v>0.05</v>
      </c>
      <c r="J14" s="12">
        <f t="shared" si="3"/>
        <v>29.210740000000001</v>
      </c>
      <c r="K14" s="12">
        <f t="shared" si="4"/>
        <v>6.9815344168260038</v>
      </c>
      <c r="M14" t="s">
        <v>22</v>
      </c>
      <c r="N14">
        <v>0.9997907419724722</v>
      </c>
    </row>
    <row r="15" spans="1:14">
      <c r="B15">
        <v>500</v>
      </c>
      <c r="D15">
        <f t="shared" si="0"/>
        <v>500</v>
      </c>
      <c r="E15">
        <f t="shared" si="1"/>
        <v>3.9999999999999998E-6</v>
      </c>
      <c r="F15">
        <f t="shared" si="2"/>
        <v>4.4721359549995794E-2</v>
      </c>
      <c r="J15" s="12">
        <f t="shared" si="3"/>
        <v>29.148898771683314</v>
      </c>
      <c r="K15" s="12">
        <f t="shared" si="4"/>
        <v>6.9667540085285165</v>
      </c>
      <c r="M15" t="s">
        <v>23</v>
      </c>
      <c r="N15">
        <v>0.99963379845182643</v>
      </c>
    </row>
    <row r="16" spans="1:14">
      <c r="B16">
        <v>600</v>
      </c>
      <c r="D16">
        <f t="shared" si="0"/>
        <v>600</v>
      </c>
      <c r="E16">
        <f t="shared" si="1"/>
        <v>2.7777777777777779E-6</v>
      </c>
      <c r="F16">
        <f t="shared" si="2"/>
        <v>4.0824829046386304E-2</v>
      </c>
      <c r="J16" s="12">
        <f t="shared" si="3"/>
        <v>29.180437887775881</v>
      </c>
      <c r="K16" s="12">
        <f t="shared" si="4"/>
        <v>6.9742920381873521</v>
      </c>
      <c r="M16" t="s">
        <v>24</v>
      </c>
      <c r="N16">
        <v>4.9366865608717319E-3</v>
      </c>
    </row>
    <row r="17" spans="1:21" ht="15.75" thickBot="1">
      <c r="B17">
        <v>700</v>
      </c>
      <c r="D17">
        <f t="shared" si="0"/>
        <v>700</v>
      </c>
      <c r="E17">
        <f t="shared" si="1"/>
        <v>2.0408163265306121E-6</v>
      </c>
      <c r="F17">
        <f t="shared" si="2"/>
        <v>3.7796447300922721E-2</v>
      </c>
      <c r="J17" s="12">
        <f t="shared" si="3"/>
        <v>29.322279086540959</v>
      </c>
      <c r="K17" s="12">
        <f t="shared" si="4"/>
        <v>7.0081928983128483</v>
      </c>
      <c r="M17" s="15" t="s">
        <v>25</v>
      </c>
      <c r="N17" s="15">
        <v>8</v>
      </c>
    </row>
    <row r="18" spans="1:21">
      <c r="B18">
        <v>800</v>
      </c>
      <c r="D18">
        <f t="shared" si="0"/>
        <v>800</v>
      </c>
      <c r="E18">
        <f t="shared" si="1"/>
        <v>1.5625000000000001E-6</v>
      </c>
      <c r="F18">
        <f t="shared" si="2"/>
        <v>3.5355339059327376E-2</v>
      </c>
      <c r="J18" s="12">
        <f t="shared" si="3"/>
        <v>29.55496936107248</v>
      </c>
      <c r="K18" s="12">
        <f t="shared" si="4"/>
        <v>7.0638072086693304</v>
      </c>
    </row>
    <row r="19" spans="1:21" ht="15.75" thickBot="1">
      <c r="B19">
        <v>900</v>
      </c>
      <c r="D19">
        <f t="shared" si="0"/>
        <v>900</v>
      </c>
      <c r="E19">
        <f t="shared" si="1"/>
        <v>1.2345679012345679E-6</v>
      </c>
      <c r="F19">
        <f t="shared" si="2"/>
        <v>3.3333333333333333E-2</v>
      </c>
      <c r="J19" s="12">
        <f t="shared" si="3"/>
        <v>29.855596172839505</v>
      </c>
      <c r="K19" s="12">
        <f t="shared" si="4"/>
        <v>7.1356587411184282</v>
      </c>
      <c r="M19" t="s">
        <v>26</v>
      </c>
    </row>
    <row r="20" spans="1:21">
      <c r="M20" s="16"/>
      <c r="N20" s="16" t="s">
        <v>31</v>
      </c>
      <c r="O20" s="16" t="s">
        <v>32</v>
      </c>
      <c r="P20" s="16" t="s">
        <v>33</v>
      </c>
      <c r="Q20" s="16" t="s">
        <v>34</v>
      </c>
      <c r="R20" s="16" t="s">
        <v>35</v>
      </c>
    </row>
    <row r="21" spans="1:21" ht="15.75">
      <c r="C21" s="2" t="s">
        <v>7</v>
      </c>
      <c r="D21" s="2" t="s">
        <v>8</v>
      </c>
      <c r="E21" s="2" t="s">
        <v>9</v>
      </c>
      <c r="F21" s="2" t="s">
        <v>10</v>
      </c>
      <c r="G21" s="2" t="s">
        <v>11</v>
      </c>
      <c r="M21" t="s">
        <v>27</v>
      </c>
      <c r="N21">
        <v>3</v>
      </c>
      <c r="O21">
        <v>0.4657555972802439</v>
      </c>
      <c r="P21">
        <v>0.15525186576008129</v>
      </c>
      <c r="Q21">
        <v>6370.3855874904939</v>
      </c>
      <c r="R21">
        <v>8.2098501694682851E-8</v>
      </c>
    </row>
    <row r="22" spans="1:21" ht="15.75">
      <c r="C22" s="2">
        <v>1</v>
      </c>
      <c r="D22" s="2" t="s">
        <v>0</v>
      </c>
      <c r="E22" s="2" t="s">
        <v>12</v>
      </c>
      <c r="F22" s="2" t="s">
        <v>13</v>
      </c>
      <c r="G22" s="2" t="s">
        <v>14</v>
      </c>
      <c r="M22" t="s">
        <v>28</v>
      </c>
      <c r="N22">
        <v>4</v>
      </c>
      <c r="O22">
        <v>9.7483496801166261E-5</v>
      </c>
      <c r="P22">
        <v>2.4370874200291565E-5</v>
      </c>
    </row>
    <row r="23" spans="1:21" ht="15.75" thickBot="1">
      <c r="A23" s="1" t="s">
        <v>17</v>
      </c>
      <c r="C23" s="23">
        <f>N26</f>
        <v>12.616522144559198</v>
      </c>
      <c r="D23" s="23">
        <f>N27</f>
        <v>8.2220819874483375E-3</v>
      </c>
      <c r="E23" s="23">
        <f>+N28</f>
        <v>-332732.76846275857</v>
      </c>
      <c r="F23" s="23">
        <f>N29</f>
        <v>307.61006509229685</v>
      </c>
      <c r="H23" s="20" t="s">
        <v>49</v>
      </c>
      <c r="M23" s="15" t="s">
        <v>29</v>
      </c>
      <c r="N23" s="15">
        <v>7</v>
      </c>
      <c r="O23" s="15">
        <v>0.46585308077704507</v>
      </c>
      <c r="P23" s="15"/>
      <c r="Q23" s="15"/>
      <c r="R23" s="15"/>
    </row>
    <row r="24" spans="1:21" ht="16.5" thickBot="1">
      <c r="A24" s="1" t="s">
        <v>47</v>
      </c>
      <c r="D24">
        <v>1000</v>
      </c>
      <c r="E24">
        <f>1/100000</f>
        <v>1.0000000000000001E-5</v>
      </c>
      <c r="H24" s="20"/>
      <c r="J24" s="2" t="s">
        <v>15</v>
      </c>
      <c r="K24" s="10" t="s">
        <v>16</v>
      </c>
    </row>
    <row r="25" spans="1:21">
      <c r="A25" s="1" t="s">
        <v>48</v>
      </c>
      <c r="B25">
        <v>298.14999999999998</v>
      </c>
      <c r="C25" s="14">
        <f>C23/4.184</f>
        <v>3.0154211626575522</v>
      </c>
      <c r="D25" s="14">
        <f>D23/4.184*1000</f>
        <v>1.9651247579943443</v>
      </c>
      <c r="E25" s="14">
        <f>E23/4.184/100000</f>
        <v>-0.79525040263565616</v>
      </c>
      <c r="F25" s="14">
        <f>F23/4.184</f>
        <v>73.520570050740162</v>
      </c>
      <c r="G25" s="18"/>
      <c r="H25" s="20" t="s">
        <v>50</v>
      </c>
      <c r="J25">
        <f t="shared" ref="J25:J32" si="5">K25*4.184</f>
        <v>29.139772727503189</v>
      </c>
      <c r="K25" s="12">
        <f t="shared" ref="K25:K32" si="6">$C$25+($D$25*0.001)*B25+($E$25*100000)*B25^-2+$F$25*B25^-0.5+$G$25*B25^2</f>
        <v>6.9645728316212212</v>
      </c>
      <c r="M25" s="16"/>
      <c r="N25" s="16" t="s">
        <v>36</v>
      </c>
      <c r="O25" s="16" t="s">
        <v>24</v>
      </c>
      <c r="P25" s="16" t="s">
        <v>37</v>
      </c>
      <c r="Q25" s="16" t="s">
        <v>38</v>
      </c>
      <c r="R25" s="16" t="s">
        <v>39</v>
      </c>
      <c r="S25" s="16" t="s">
        <v>40</v>
      </c>
      <c r="T25" s="16" t="s">
        <v>41</v>
      </c>
      <c r="U25" s="16" t="s">
        <v>42</v>
      </c>
    </row>
    <row r="26" spans="1:21">
      <c r="B26">
        <v>300</v>
      </c>
      <c r="J26">
        <f t="shared" si="5"/>
        <v>29.145991368743967</v>
      </c>
      <c r="K26" s="12">
        <f t="shared" si="6"/>
        <v>6.9660591225487494</v>
      </c>
      <c r="M26" t="s">
        <v>30</v>
      </c>
      <c r="N26" s="23">
        <v>12.616522144559198</v>
      </c>
      <c r="O26">
        <v>0.3558234351744381</v>
      </c>
      <c r="P26">
        <v>35.457254630724655</v>
      </c>
      <c r="Q26">
        <v>3.7759948044345035E-6</v>
      </c>
      <c r="R26">
        <v>11.628597909654465</v>
      </c>
      <c r="S26">
        <v>13.604446379463932</v>
      </c>
      <c r="T26">
        <v>11.628597909654465</v>
      </c>
      <c r="U26">
        <v>13.604446379463932</v>
      </c>
    </row>
    <row r="27" spans="1:21">
      <c r="B27">
        <v>400</v>
      </c>
      <c r="J27">
        <f t="shared" si="5"/>
        <v>29.206278391261137</v>
      </c>
      <c r="K27" s="12">
        <f t="shared" si="6"/>
        <v>6.9804680667450132</v>
      </c>
      <c r="M27" t="s">
        <v>43</v>
      </c>
      <c r="N27" s="23">
        <v>8.2220819874483375E-3</v>
      </c>
      <c r="O27">
        <v>1.4621267090896082E-4</v>
      </c>
      <c r="P27">
        <v>56.233717203400303</v>
      </c>
      <c r="Q27">
        <v>5.987548552846482E-7</v>
      </c>
      <c r="R27">
        <v>7.8161305329852576E-3</v>
      </c>
      <c r="S27">
        <v>8.6280334419114174E-3</v>
      </c>
      <c r="T27">
        <v>7.8161305329852576E-3</v>
      </c>
      <c r="U27">
        <v>8.6280334419114174E-3</v>
      </c>
    </row>
    <row r="28" spans="1:21">
      <c r="B28">
        <v>500</v>
      </c>
      <c r="J28">
        <f t="shared" si="5"/>
        <v>29.15337238662255</v>
      </c>
      <c r="K28" s="12">
        <f t="shared" si="6"/>
        <v>6.967823228160265</v>
      </c>
      <c r="M28" t="s">
        <v>44</v>
      </c>
      <c r="N28" s="23">
        <v>-332732.76846275857</v>
      </c>
      <c r="O28">
        <v>9240.9547285002755</v>
      </c>
      <c r="P28">
        <v>-36.006319502525919</v>
      </c>
      <c r="Q28">
        <v>3.5514555287058036E-6</v>
      </c>
      <c r="R28">
        <v>-358389.77198605757</v>
      </c>
      <c r="S28">
        <v>-307075.76493945956</v>
      </c>
      <c r="T28">
        <v>-358389.77198605757</v>
      </c>
      <c r="U28">
        <v>-307075.76493945956</v>
      </c>
    </row>
    <row r="29" spans="1:21" ht="15.75" thickBot="1">
      <c r="B29">
        <v>600</v>
      </c>
      <c r="J29">
        <f t="shared" si="5"/>
        <v>29.183641967194657</v>
      </c>
      <c r="K29" s="12">
        <f t="shared" si="6"/>
        <v>6.9750578315474794</v>
      </c>
      <c r="M29" s="15" t="s">
        <v>45</v>
      </c>
      <c r="N29" s="24">
        <v>307.61006509229685</v>
      </c>
      <c r="O29" s="15">
        <v>7.1602989076762613</v>
      </c>
      <c r="P29" s="15">
        <v>42.960506126709426</v>
      </c>
      <c r="Q29" s="15">
        <v>1.755119002686152E-6</v>
      </c>
      <c r="R29" s="15">
        <v>287.729888238326</v>
      </c>
      <c r="S29" s="15">
        <v>327.4902419462677</v>
      </c>
      <c r="T29" s="15">
        <v>287.729888238326</v>
      </c>
      <c r="U29" s="15">
        <v>327.4902419462677</v>
      </c>
    </row>
    <row r="30" spans="1:21">
      <c r="B30">
        <v>700</v>
      </c>
      <c r="J30">
        <f t="shared" si="5"/>
        <v>29.319500684016916</v>
      </c>
      <c r="K30" s="12">
        <f t="shared" si="6"/>
        <v>7.0075288441723025</v>
      </c>
    </row>
    <row r="31" spans="1:21">
      <c r="B31">
        <v>800</v>
      </c>
      <c r="J31">
        <f t="shared" si="5"/>
        <v>29.549950933194729</v>
      </c>
      <c r="K31" s="12">
        <f t="shared" si="6"/>
        <v>7.0626077756201546</v>
      </c>
    </row>
    <row r="32" spans="1:21">
      <c r="B32">
        <v>900</v>
      </c>
      <c r="J32">
        <f t="shared" si="5"/>
        <v>29.859283574039566</v>
      </c>
      <c r="K32" s="12">
        <f t="shared" si="6"/>
        <v>7.1365400511566834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2"/>
  <sheetViews>
    <sheetView workbookViewId="0"/>
  </sheetViews>
  <sheetFormatPr defaultRowHeight="15"/>
  <cols>
    <col min="2" max="2" width="13.42578125" customWidth="1"/>
  </cols>
  <sheetData>
    <row r="1" spans="1:11" ht="15.75">
      <c r="A1" s="1" t="s">
        <v>53</v>
      </c>
      <c r="B1" s="1" t="s">
        <v>58</v>
      </c>
      <c r="C1" s="2" t="s">
        <v>0</v>
      </c>
      <c r="D1" s="2" t="s">
        <v>4</v>
      </c>
      <c r="E1" s="2" t="s">
        <v>3</v>
      </c>
      <c r="F1" s="2" t="s">
        <v>5</v>
      </c>
      <c r="G1" s="2" t="s">
        <v>1</v>
      </c>
      <c r="H1" s="2" t="s">
        <v>2</v>
      </c>
    </row>
    <row r="2" spans="1:11">
      <c r="A2" s="3" t="s">
        <v>56</v>
      </c>
      <c r="B2" s="3" t="s">
        <v>56</v>
      </c>
      <c r="D2" s="3">
        <v>44.01</v>
      </c>
      <c r="E2" s="3">
        <v>213.785</v>
      </c>
      <c r="F2" s="3"/>
      <c r="G2" s="3">
        <v>-393.51</v>
      </c>
      <c r="H2" s="3">
        <v>-394.37299999999999</v>
      </c>
    </row>
    <row r="3" spans="1:11">
      <c r="E3" s="4">
        <f>E2/4.184</f>
        <v>51.095841300191204</v>
      </c>
      <c r="F3" s="4">
        <f>F2</f>
        <v>0</v>
      </c>
      <c r="G3" s="5">
        <f>G2/4.184*1000</f>
        <v>-94051.147227533453</v>
      </c>
      <c r="H3" s="5">
        <f>H2/4.184*1000</f>
        <v>-94257.409177820271</v>
      </c>
    </row>
    <row r="4" spans="1:11">
      <c r="A4" s="1" t="s">
        <v>54</v>
      </c>
      <c r="E4" s="6" t="s">
        <v>2</v>
      </c>
      <c r="F4" s="6" t="s">
        <v>1</v>
      </c>
      <c r="G4" s="7" t="s">
        <v>3</v>
      </c>
      <c r="H4" s="7" t="s">
        <v>5</v>
      </c>
    </row>
    <row r="5" spans="1:11">
      <c r="E5" s="8">
        <f>H3</f>
        <v>-94257.409177820271</v>
      </c>
      <c r="F5" s="8">
        <f>G3</f>
        <v>-94051.147227533453</v>
      </c>
      <c r="G5" s="9">
        <f>E3</f>
        <v>51.095841300191204</v>
      </c>
      <c r="H5" s="9">
        <f>F3</f>
        <v>0</v>
      </c>
    </row>
    <row r="7" spans="1:11" ht="15.75">
      <c r="A7" s="1" t="s">
        <v>6</v>
      </c>
      <c r="C7" s="2"/>
      <c r="D7" s="2" t="s">
        <v>7</v>
      </c>
      <c r="E7" s="2" t="s">
        <v>8</v>
      </c>
      <c r="F7" s="2" t="s">
        <v>9</v>
      </c>
      <c r="G7" s="2" t="s">
        <v>10</v>
      </c>
      <c r="H7" s="2" t="s">
        <v>11</v>
      </c>
    </row>
    <row r="8" spans="1:11" ht="15.75">
      <c r="A8">
        <v>1200</v>
      </c>
      <c r="C8" s="2"/>
      <c r="D8" s="2">
        <v>1</v>
      </c>
      <c r="E8" s="2" t="s">
        <v>0</v>
      </c>
      <c r="F8" s="2" t="s">
        <v>12</v>
      </c>
      <c r="G8" s="2" t="s">
        <v>13</v>
      </c>
      <c r="H8" s="2" t="s">
        <v>14</v>
      </c>
      <c r="I8" s="2"/>
      <c r="J8" s="2" t="s">
        <v>15</v>
      </c>
      <c r="K8" s="10" t="s">
        <v>16</v>
      </c>
    </row>
    <row r="9" spans="1:11">
      <c r="C9">
        <v>298.14999999999998</v>
      </c>
      <c r="D9" s="25"/>
      <c r="E9" s="11"/>
      <c r="F9" s="11"/>
      <c r="G9" s="11"/>
      <c r="H9" s="11"/>
      <c r="I9" s="26"/>
      <c r="J9" s="12">
        <f>D9+E9*C9+F9*C9^-2+G9*C9^-0.5+H9*C9^2</f>
        <v>0</v>
      </c>
      <c r="K9">
        <f>J9/4.184</f>
        <v>0</v>
      </c>
    </row>
    <row r="10" spans="1:11">
      <c r="C10">
        <v>400</v>
      </c>
      <c r="D10" s="13"/>
      <c r="E10" s="13"/>
      <c r="F10" s="13"/>
      <c r="G10" s="13"/>
      <c r="H10" s="13"/>
      <c r="I10" s="13"/>
      <c r="J10" s="12">
        <f>D9+E9*C10+F9*C10^-2+G9*C10^-0.5+H9*C10^2</f>
        <v>0</v>
      </c>
      <c r="K10">
        <f>J10/4.184</f>
        <v>0</v>
      </c>
    </row>
    <row r="12" spans="1:11" ht="15.75">
      <c r="E12" s="10" t="s">
        <v>0</v>
      </c>
      <c r="F12" s="10" t="s">
        <v>12</v>
      </c>
      <c r="G12" s="10" t="s">
        <v>13</v>
      </c>
      <c r="J12" s="2" t="s">
        <v>15</v>
      </c>
      <c r="K12" s="10" t="s">
        <v>16</v>
      </c>
    </row>
    <row r="13" spans="1:11">
      <c r="C13">
        <v>298.14999999999998</v>
      </c>
      <c r="E13">
        <f>C13</f>
        <v>298.14999999999998</v>
      </c>
      <c r="F13">
        <f>C13^-2</f>
        <v>1.1249426244107095E-5</v>
      </c>
      <c r="G13">
        <f>C13^-0.5</f>
        <v>5.791387083143839E-2</v>
      </c>
      <c r="J13" s="12">
        <f>D$9+E$9*C13+F$9*C13^-2+G$9*C13^-0.5+H$9*C13^2</f>
        <v>0</v>
      </c>
      <c r="K13" s="12">
        <f t="shared" ref="K13:K20" si="0">J13/4.184</f>
        <v>0</v>
      </c>
    </row>
    <row r="14" spans="1:11">
      <c r="C14">
        <v>300</v>
      </c>
      <c r="E14">
        <f>C14</f>
        <v>300</v>
      </c>
      <c r="F14">
        <f>C14^-2</f>
        <v>1.1111111111111112E-5</v>
      </c>
      <c r="G14">
        <f>C14^-0.5</f>
        <v>5.7735026918962568E-2</v>
      </c>
      <c r="J14" s="12">
        <f>D$9+E$9*C14+F$9*C14^-2+G$9*C14^-0.5+H$9*C14^2</f>
        <v>0</v>
      </c>
      <c r="K14" s="12">
        <f t="shared" si="0"/>
        <v>0</v>
      </c>
    </row>
    <row r="15" spans="1:11">
      <c r="C15">
        <v>400</v>
      </c>
      <c r="E15">
        <f>C15</f>
        <v>400</v>
      </c>
      <c r="F15">
        <f>C15^-2</f>
        <v>6.2500000000000003E-6</v>
      </c>
      <c r="G15">
        <f>C15^-0.5</f>
        <v>0.05</v>
      </c>
      <c r="J15" s="12">
        <f>D$9+E$9*C15+F$9*C15^-2+G$9*C15^-0.5+H$9*C15^2</f>
        <v>0</v>
      </c>
      <c r="K15" s="12">
        <f t="shared" si="0"/>
        <v>0</v>
      </c>
    </row>
    <row r="16" spans="1:11">
      <c r="C16">
        <v>500</v>
      </c>
      <c r="E16">
        <f>C16</f>
        <v>500</v>
      </c>
      <c r="F16">
        <f>C16^-2</f>
        <v>3.9999999999999998E-6</v>
      </c>
      <c r="G16">
        <f>C16^-0.5</f>
        <v>4.4721359549995794E-2</v>
      </c>
      <c r="J16" s="12">
        <f>D$9+E$9*C16+F$9*C16^-2+G$9*C16^-0.5+H$9*C16^2</f>
        <v>0</v>
      </c>
      <c r="K16" s="12">
        <f t="shared" si="0"/>
        <v>0</v>
      </c>
    </row>
    <row r="17" spans="1:11">
      <c r="C17">
        <v>600</v>
      </c>
      <c r="E17">
        <f>C17</f>
        <v>600</v>
      </c>
      <c r="F17">
        <f>C17^-2</f>
        <v>2.7777777777777779E-6</v>
      </c>
      <c r="G17">
        <f>C17^-0.5</f>
        <v>4.0824829046386304E-2</v>
      </c>
      <c r="J17" s="12">
        <f>D$9+E$9*C17+F$9*C17^-2+G$9*C17^-0.5+H$9*C17^2</f>
        <v>0</v>
      </c>
      <c r="K17" s="12">
        <f t="shared" si="0"/>
        <v>0</v>
      </c>
    </row>
    <row r="18" spans="1:11">
      <c r="C18">
        <v>700</v>
      </c>
      <c r="E18">
        <f>C18</f>
        <v>700</v>
      </c>
      <c r="F18">
        <f>C18^-2</f>
        <v>2.0408163265306121E-6</v>
      </c>
      <c r="G18">
        <f>C18^-0.5</f>
        <v>3.7796447300922721E-2</v>
      </c>
      <c r="J18" s="12">
        <f>D$9+E$9*C18+F$9*C18^-2+G$9*C18^-0.5+H$9*C18^2</f>
        <v>0</v>
      </c>
      <c r="K18" s="12">
        <f t="shared" si="0"/>
        <v>0</v>
      </c>
    </row>
    <row r="19" spans="1:11">
      <c r="C19">
        <v>800</v>
      </c>
      <c r="E19">
        <f>C19</f>
        <v>800</v>
      </c>
      <c r="F19">
        <f>C19^-2</f>
        <v>1.5625000000000001E-6</v>
      </c>
      <c r="G19">
        <f>C19^-0.5</f>
        <v>3.5355339059327376E-2</v>
      </c>
      <c r="J19" s="12">
        <f>D$9+E$9*C19+F$9*C19^-2+G$9*C19^-0.5+H$9*C19^2</f>
        <v>0</v>
      </c>
      <c r="K19" s="12">
        <f t="shared" si="0"/>
        <v>0</v>
      </c>
    </row>
    <row r="20" spans="1:11">
      <c r="C20">
        <v>900</v>
      </c>
      <c r="E20">
        <f>C20</f>
        <v>900</v>
      </c>
      <c r="F20">
        <f>C20^-2</f>
        <v>1.2345679012345679E-6</v>
      </c>
      <c r="G20">
        <f>C20^-0.5</f>
        <v>3.3333333333333333E-2</v>
      </c>
      <c r="J20" s="12">
        <f>D$9+E$9*C20+F$9*C20^-2+G$9*C20^-0.5+H$9*C20^2</f>
        <v>0</v>
      </c>
      <c r="K20" s="12">
        <f t="shared" si="0"/>
        <v>0</v>
      </c>
    </row>
    <row r="22" spans="1:11" ht="15.75">
      <c r="D22" s="2" t="s">
        <v>7</v>
      </c>
      <c r="E22" s="2" t="s">
        <v>8</v>
      </c>
      <c r="F22" s="2" t="s">
        <v>9</v>
      </c>
      <c r="G22" s="2" t="s">
        <v>10</v>
      </c>
    </row>
    <row r="23" spans="1:11" ht="15.75">
      <c r="D23" s="2">
        <v>1</v>
      </c>
      <c r="E23" s="2" t="s">
        <v>0</v>
      </c>
      <c r="F23" s="2" t="s">
        <v>12</v>
      </c>
      <c r="G23" s="2" t="s">
        <v>13</v>
      </c>
      <c r="J23" s="2" t="s">
        <v>15</v>
      </c>
      <c r="K23" s="10" t="s">
        <v>16</v>
      </c>
    </row>
    <row r="24" spans="1:11">
      <c r="A24" s="1" t="s">
        <v>57</v>
      </c>
      <c r="D24" s="21"/>
      <c r="E24" s="21"/>
      <c r="F24" s="21"/>
      <c r="G24" s="21"/>
    </row>
    <row r="25" spans="1:11">
      <c r="A25" s="1" t="s">
        <v>55</v>
      </c>
      <c r="C25">
        <v>298.14999999999998</v>
      </c>
      <c r="D25" s="14">
        <f>D24/4.184</f>
        <v>0</v>
      </c>
      <c r="E25" s="14">
        <f>E24/4.184*1000</f>
        <v>0</v>
      </c>
      <c r="F25" s="14">
        <f>F24/4.184/100000</f>
        <v>0</v>
      </c>
      <c r="G25" s="14">
        <f>G24/4.184</f>
        <v>0</v>
      </c>
      <c r="J25">
        <f t="shared" ref="J25:J32" si="1">K25*4.184</f>
        <v>0</v>
      </c>
      <c r="K25" s="12">
        <f>$D$25+($E$25*0.001)*C25+($F$25*100000)*C25^-2+$G$25*C25^-0.5+$H$25*C25^2</f>
        <v>0</v>
      </c>
    </row>
    <row r="26" spans="1:11">
      <c r="C26">
        <v>300</v>
      </c>
      <c r="J26">
        <f t="shared" si="1"/>
        <v>0</v>
      </c>
      <c r="K26" s="12">
        <f>$D$25+($E$25*0.001)*C26+($F$25*100000)*C26^-2+$G$25*C26^-0.5+$H$25*C26^2</f>
        <v>0</v>
      </c>
    </row>
    <row r="27" spans="1:11">
      <c r="C27">
        <v>400</v>
      </c>
      <c r="J27">
        <f t="shared" si="1"/>
        <v>0</v>
      </c>
      <c r="K27" s="12">
        <f>$D$25+($E$25*0.001)*C27+($F$25*100000)*C27^-2+$G$25*C27^-0.5+$H$25*C27^2</f>
        <v>0</v>
      </c>
    </row>
    <row r="28" spans="1:11">
      <c r="C28">
        <v>500</v>
      </c>
      <c r="J28">
        <f t="shared" si="1"/>
        <v>0</v>
      </c>
      <c r="K28" s="12">
        <f>$D$25+($E$25*0.001)*C28+($F$25*100000)*C28^-2+$G$25*C28^-0.5+$H$25*C28^2</f>
        <v>0</v>
      </c>
    </row>
    <row r="29" spans="1:11">
      <c r="C29">
        <v>600</v>
      </c>
      <c r="J29">
        <f t="shared" si="1"/>
        <v>0</v>
      </c>
      <c r="K29" s="12">
        <f>$D$25+($E$25*0.001)*C29+($F$25*100000)*C29^-2+$G$25*C29^-0.5+$H$25*C29^2</f>
        <v>0</v>
      </c>
    </row>
    <row r="30" spans="1:11">
      <c r="C30">
        <v>700</v>
      </c>
      <c r="J30">
        <f t="shared" si="1"/>
        <v>0</v>
      </c>
      <c r="K30" s="12">
        <f>$D$25+($E$25*0.001)*C30+($F$25*100000)*C30^-2+$G$25*C30^-0.5+$H$25*C30^2</f>
        <v>0</v>
      </c>
    </row>
    <row r="31" spans="1:11">
      <c r="C31">
        <v>800</v>
      </c>
      <c r="J31">
        <f t="shared" si="1"/>
        <v>0</v>
      </c>
      <c r="K31" s="12">
        <f>$D$25+($E$25*0.001)*C31+($F$25*100000)*C31^-2+$G$25*C31^-0.5+$H$25*C31^2</f>
        <v>0</v>
      </c>
    </row>
    <row r="32" spans="1:11">
      <c r="C32">
        <v>900</v>
      </c>
      <c r="J32">
        <f t="shared" si="1"/>
        <v>0</v>
      </c>
      <c r="K32" s="12">
        <f>$D$25+($E$25*0.001)*C32+($F$25*100000)*C32^-2+$G$25*C32^-0.5+$H$25*C32^2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8"/>
  <sheetViews>
    <sheetView workbookViewId="0"/>
  </sheetViews>
  <sheetFormatPr defaultRowHeight="15"/>
  <cols>
    <col min="2" max="2" width="13.42578125" customWidth="1"/>
  </cols>
  <sheetData>
    <row r="1" spans="1:10" ht="15.75">
      <c r="A1" s="1" t="s">
        <v>53</v>
      </c>
      <c r="B1" s="1" t="s">
        <v>58</v>
      </c>
      <c r="C1" s="2" t="s">
        <v>0</v>
      </c>
      <c r="D1" s="2" t="s">
        <v>4</v>
      </c>
      <c r="E1" s="2" t="s">
        <v>3</v>
      </c>
      <c r="F1" s="2" t="s">
        <v>5</v>
      </c>
      <c r="G1" s="2" t="s">
        <v>1</v>
      </c>
      <c r="H1" s="2" t="s">
        <v>2</v>
      </c>
    </row>
    <row r="2" spans="1:10">
      <c r="A2" s="3" t="s">
        <v>56</v>
      </c>
      <c r="B2" s="3" t="s">
        <v>56</v>
      </c>
      <c r="D2" s="3">
        <v>44.01</v>
      </c>
      <c r="E2" s="3">
        <v>213.785</v>
      </c>
      <c r="F2" s="3"/>
      <c r="G2" s="3">
        <v>-393.51</v>
      </c>
      <c r="H2" s="3">
        <v>-394.37299999999999</v>
      </c>
    </row>
    <row r="3" spans="1:10">
      <c r="E3" s="4">
        <f>E2/4.184</f>
        <v>51.095841300191204</v>
      </c>
      <c r="F3" s="4">
        <f>F2</f>
        <v>0</v>
      </c>
      <c r="G3" s="5">
        <f>G2/4.184*1000</f>
        <v>-94051.147227533453</v>
      </c>
      <c r="H3" s="5">
        <f>H2/4.184*1000</f>
        <v>-94257.409177820271</v>
      </c>
    </row>
    <row r="4" spans="1:10">
      <c r="A4" s="1" t="s">
        <v>54</v>
      </c>
      <c r="E4" s="6" t="s">
        <v>2</v>
      </c>
      <c r="F4" s="6" t="s">
        <v>1</v>
      </c>
      <c r="G4" s="7" t="s">
        <v>3</v>
      </c>
      <c r="H4" s="7" t="s">
        <v>5</v>
      </c>
    </row>
    <row r="5" spans="1:10">
      <c r="E5" s="8">
        <f>H3</f>
        <v>-94257.409177820271</v>
      </c>
      <c r="F5" s="8">
        <f>G3</f>
        <v>-94051.147227533453</v>
      </c>
      <c r="G5" s="9">
        <f>E3</f>
        <v>51.095841300191204</v>
      </c>
      <c r="H5" s="9">
        <f>F3</f>
        <v>0</v>
      </c>
    </row>
    <row r="8" spans="1:10" ht="15.75">
      <c r="D8" s="2" t="s">
        <v>7</v>
      </c>
      <c r="E8" s="2" t="s">
        <v>8</v>
      </c>
      <c r="F8" s="2" t="s">
        <v>9</v>
      </c>
      <c r="G8" s="2" t="s">
        <v>10</v>
      </c>
    </row>
    <row r="9" spans="1:10" ht="15.75">
      <c r="D9" s="2">
        <v>1</v>
      </c>
      <c r="E9" s="2" t="s">
        <v>0</v>
      </c>
      <c r="F9" s="2" t="s">
        <v>12</v>
      </c>
      <c r="G9" s="2" t="s">
        <v>13</v>
      </c>
      <c r="I9" s="2" t="s">
        <v>15</v>
      </c>
      <c r="J9" s="10" t="s">
        <v>16</v>
      </c>
    </row>
    <row r="10" spans="1:10">
      <c r="A10" s="1" t="s">
        <v>57</v>
      </c>
      <c r="D10" s="21"/>
      <c r="E10" s="21"/>
      <c r="F10" s="21"/>
      <c r="G10" s="21"/>
    </row>
    <row r="11" spans="1:10">
      <c r="A11" s="1" t="s">
        <v>55</v>
      </c>
      <c r="C11">
        <v>298.14999999999998</v>
      </c>
      <c r="D11" s="14">
        <f>D10/4.184</f>
        <v>0</v>
      </c>
      <c r="E11" s="14">
        <f>E10/4.184*1000</f>
        <v>0</v>
      </c>
      <c r="F11" s="14">
        <f>F10/4.184/100000</f>
        <v>0</v>
      </c>
      <c r="G11" s="14">
        <f>G10/4.184</f>
        <v>0</v>
      </c>
      <c r="I11">
        <f t="shared" ref="I11:I18" si="0">J11*4.184</f>
        <v>0</v>
      </c>
      <c r="J11" s="12">
        <f t="shared" ref="J11:J18" si="1">$D$11+($E$11*0.001)*C11+($F$11*100000)*C11^-2+$G$11*C11^-0.5+$H$11*C11^2</f>
        <v>0</v>
      </c>
    </row>
    <row r="12" spans="1:10">
      <c r="C12">
        <v>300</v>
      </c>
      <c r="I12">
        <f t="shared" si="0"/>
        <v>0</v>
      </c>
      <c r="J12" s="12">
        <f t="shared" si="1"/>
        <v>0</v>
      </c>
    </row>
    <row r="13" spans="1:10">
      <c r="C13">
        <v>400</v>
      </c>
      <c r="I13">
        <f t="shared" si="0"/>
        <v>0</v>
      </c>
      <c r="J13" s="12">
        <f t="shared" si="1"/>
        <v>0</v>
      </c>
    </row>
    <row r="14" spans="1:10">
      <c r="C14">
        <v>500</v>
      </c>
      <c r="I14">
        <f t="shared" si="0"/>
        <v>0</v>
      </c>
      <c r="J14" s="12">
        <f t="shared" si="1"/>
        <v>0</v>
      </c>
    </row>
    <row r="15" spans="1:10">
      <c r="C15">
        <v>600</v>
      </c>
      <c r="I15">
        <f t="shared" si="0"/>
        <v>0</v>
      </c>
      <c r="J15" s="12">
        <f t="shared" si="1"/>
        <v>0</v>
      </c>
    </row>
    <row r="16" spans="1:10">
      <c r="C16">
        <v>700</v>
      </c>
      <c r="I16">
        <f t="shared" si="0"/>
        <v>0</v>
      </c>
      <c r="J16" s="12">
        <f t="shared" si="1"/>
        <v>0</v>
      </c>
    </row>
    <row r="17" spans="3:10">
      <c r="C17">
        <v>800</v>
      </c>
      <c r="I17">
        <f t="shared" si="0"/>
        <v>0</v>
      </c>
      <c r="J17" s="12">
        <f t="shared" si="1"/>
        <v>0</v>
      </c>
    </row>
    <row r="18" spans="3:10">
      <c r="C18">
        <v>900</v>
      </c>
      <c r="I18">
        <f t="shared" si="0"/>
        <v>0</v>
      </c>
      <c r="J18" s="12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HCl</vt:lpstr>
      <vt:lpstr>HF</vt:lpstr>
      <vt:lpstr>Template2</vt:lpstr>
      <vt:lpstr>Template1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Jim</cp:lastModifiedBy>
  <dcterms:created xsi:type="dcterms:W3CDTF">2017-08-09T22:31:22Z</dcterms:created>
  <dcterms:modified xsi:type="dcterms:W3CDTF">2023-01-11T22:53:54Z</dcterms:modified>
</cp:coreProperties>
</file>