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/>
  <mc:AlternateContent xmlns:mc="http://schemas.openxmlformats.org/markup-compatibility/2006">
    <mc:Choice Requires="x15">
      <x15ac:absPath xmlns:x15ac="http://schemas.microsoft.com/office/spreadsheetml/2010/11/ac" url="D:\00_gastherm\!data\"/>
    </mc:Choice>
  </mc:AlternateContent>
  <xr:revisionPtr revIDLastSave="0" documentId="13_ncr:1_{3C2D8A87-35DA-4DD7-8198-B4DA191CE520}" xr6:coauthVersionLast="36" xr6:coauthVersionMax="36" xr10:uidLastSave="{00000000-0000-0000-0000-000000000000}"/>
  <bookViews>
    <workbookView xWindow="1095" yWindow="90" windowWidth="28920" windowHeight="18120" xr2:uid="{00000000-000D-0000-FFFF-FFFF00000000}"/>
  </bookViews>
  <sheets>
    <sheet name="SbCl3" sheetId="20" r:id="rId1"/>
    <sheet name="HCl-example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20" l="1"/>
  <c r="M10" i="20"/>
  <c r="L10" i="20"/>
  <c r="J31" i="20" l="1"/>
  <c r="K31" i="20" s="1"/>
  <c r="F31" i="20"/>
  <c r="E31" i="20"/>
  <c r="D31" i="20"/>
  <c r="K30" i="20"/>
  <c r="J30" i="20"/>
  <c r="F30" i="20"/>
  <c r="E30" i="20"/>
  <c r="D30" i="20"/>
  <c r="J29" i="20"/>
  <c r="K29" i="20" s="1"/>
  <c r="F29" i="20"/>
  <c r="E29" i="20"/>
  <c r="D29" i="20"/>
  <c r="J28" i="20"/>
  <c r="K28" i="20" s="1"/>
  <c r="F28" i="20"/>
  <c r="E28" i="20"/>
  <c r="D28" i="20"/>
  <c r="J27" i="20"/>
  <c r="K27" i="20" s="1"/>
  <c r="F27" i="20"/>
  <c r="E27" i="20"/>
  <c r="D27" i="20"/>
  <c r="J26" i="20"/>
  <c r="K26" i="20" s="1"/>
  <c r="F26" i="20"/>
  <c r="E26" i="20"/>
  <c r="D26" i="20"/>
  <c r="K25" i="20"/>
  <c r="J25" i="20"/>
  <c r="F25" i="20"/>
  <c r="E25" i="20"/>
  <c r="D25" i="20"/>
  <c r="J24" i="20"/>
  <c r="K24" i="20" s="1"/>
  <c r="F24" i="20"/>
  <c r="E24" i="20"/>
  <c r="D24" i="20"/>
  <c r="J23" i="20"/>
  <c r="K23" i="20" s="1"/>
  <c r="F23" i="20"/>
  <c r="E23" i="20"/>
  <c r="D23" i="20"/>
  <c r="J22" i="20"/>
  <c r="K22" i="20" s="1"/>
  <c r="F22" i="20"/>
  <c r="E22" i="20"/>
  <c r="D22" i="20"/>
  <c r="J21" i="20"/>
  <c r="K21" i="20" s="1"/>
  <c r="F21" i="20"/>
  <c r="E21" i="20"/>
  <c r="D21" i="20"/>
  <c r="J20" i="20"/>
  <c r="K20" i="20" s="1"/>
  <c r="F20" i="20"/>
  <c r="E20" i="20"/>
  <c r="D20" i="20"/>
  <c r="J19" i="20"/>
  <c r="K19" i="20" s="1"/>
  <c r="F19" i="20"/>
  <c r="E19" i="20"/>
  <c r="D19" i="20"/>
  <c r="J18" i="20"/>
  <c r="K18" i="20" s="1"/>
  <c r="F18" i="20"/>
  <c r="E18" i="20"/>
  <c r="D18" i="20"/>
  <c r="J17" i="20"/>
  <c r="K17" i="20" s="1"/>
  <c r="F17" i="20"/>
  <c r="E17" i="20"/>
  <c r="D17" i="20"/>
  <c r="J16" i="20"/>
  <c r="K16" i="20" s="1"/>
  <c r="F16" i="20"/>
  <c r="E16" i="20"/>
  <c r="D16" i="20"/>
  <c r="J15" i="20"/>
  <c r="K15" i="20" s="1"/>
  <c r="F15" i="20"/>
  <c r="E15" i="20"/>
  <c r="D15" i="20"/>
  <c r="N9" i="20"/>
  <c r="O8" i="20"/>
  <c r="O10" i="20" s="1"/>
  <c r="N8" i="20"/>
  <c r="M8" i="20"/>
  <c r="L8" i="20"/>
  <c r="G4" i="20"/>
  <c r="F4" i="20"/>
  <c r="E4" i="20"/>
  <c r="G6" i="20" s="1"/>
  <c r="D4" i="20"/>
  <c r="N31" i="20" l="1"/>
  <c r="N29" i="20"/>
  <c r="N18" i="20"/>
  <c r="N24" i="20"/>
  <c r="N30" i="20"/>
  <c r="N19" i="20"/>
  <c r="N25" i="20"/>
  <c r="N20" i="20"/>
  <c r="N26" i="20"/>
  <c r="N15" i="20"/>
  <c r="N21" i="20"/>
  <c r="N27" i="20"/>
  <c r="N16" i="20"/>
  <c r="N22" i="20"/>
  <c r="N28" i="20"/>
  <c r="N17" i="20"/>
  <c r="N23" i="20"/>
  <c r="L10" i="7"/>
  <c r="M10" i="7"/>
  <c r="N10" i="7"/>
  <c r="O10" i="7"/>
  <c r="O31" i="20" l="1"/>
  <c r="O28" i="20"/>
  <c r="O22" i="20"/>
  <c r="O16" i="20"/>
  <c r="O27" i="20"/>
  <c r="O21" i="20"/>
  <c r="O15" i="20"/>
  <c r="O26" i="20"/>
  <c r="O20" i="20"/>
  <c r="O25" i="20"/>
  <c r="O19" i="20"/>
  <c r="O30" i="20"/>
  <c r="O24" i="20"/>
  <c r="O18" i="20"/>
  <c r="O29" i="20"/>
  <c r="O23" i="20"/>
  <c r="O17" i="20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N28" i="7" l="1"/>
  <c r="N22" i="7"/>
  <c r="N16" i="7"/>
  <c r="O8" i="7"/>
  <c r="N8" i="7"/>
  <c r="M8" i="7"/>
  <c r="L8" i="7"/>
  <c r="N9" i="7"/>
  <c r="N23" i="7" l="1"/>
  <c r="N31" i="7"/>
  <c r="N29" i="7"/>
  <c r="N18" i="7"/>
  <c r="N24" i="7"/>
  <c r="N30" i="7"/>
  <c r="N19" i="7"/>
  <c r="N25" i="7"/>
  <c r="N20" i="7"/>
  <c r="N26" i="7"/>
  <c r="N17" i="7"/>
  <c r="N15" i="7"/>
  <c r="N21" i="7"/>
  <c r="N27" i="7"/>
  <c r="D31" i="7" l="1"/>
  <c r="E31" i="7"/>
  <c r="F31" i="7"/>
  <c r="J31" i="7"/>
  <c r="K31" i="7" s="1"/>
  <c r="D30" i="7"/>
  <c r="E30" i="7"/>
  <c r="F30" i="7"/>
  <c r="J30" i="7"/>
  <c r="K30" i="7" s="1"/>
  <c r="D29" i="7"/>
  <c r="E29" i="7"/>
  <c r="F29" i="7"/>
  <c r="J29" i="7"/>
  <c r="K29" i="7" s="1"/>
  <c r="D28" i="7"/>
  <c r="E28" i="7"/>
  <c r="F28" i="7"/>
  <c r="J28" i="7"/>
  <c r="K28" i="7" s="1"/>
  <c r="D27" i="7"/>
  <c r="E27" i="7"/>
  <c r="F27" i="7"/>
  <c r="J27" i="7"/>
  <c r="K27" i="7" s="1"/>
  <c r="D26" i="7"/>
  <c r="E26" i="7"/>
  <c r="F26" i="7"/>
  <c r="J26" i="7"/>
  <c r="K26" i="7" s="1"/>
  <c r="D25" i="7"/>
  <c r="E25" i="7"/>
  <c r="F25" i="7"/>
  <c r="J25" i="7"/>
  <c r="K25" i="7" s="1"/>
  <c r="D24" i="7"/>
  <c r="E24" i="7"/>
  <c r="F24" i="7"/>
  <c r="J24" i="7"/>
  <c r="K24" i="7" s="1"/>
  <c r="D23" i="7"/>
  <c r="E23" i="7"/>
  <c r="F23" i="7"/>
  <c r="J23" i="7"/>
  <c r="K23" i="7" s="1"/>
  <c r="N5" i="7"/>
  <c r="O4" i="7"/>
  <c r="O6" i="7" s="1"/>
  <c r="N4" i="7"/>
  <c r="N6" i="7" s="1"/>
  <c r="M4" i="7"/>
  <c r="M6" i="7" s="1"/>
  <c r="L4" i="7"/>
  <c r="J22" i="7"/>
  <c r="K22" i="7" s="1"/>
  <c r="F22" i="7"/>
  <c r="E22" i="7"/>
  <c r="D22" i="7"/>
  <c r="J21" i="7"/>
  <c r="K21" i="7" s="1"/>
  <c r="F21" i="7"/>
  <c r="E21" i="7"/>
  <c r="D21" i="7"/>
  <c r="J20" i="7"/>
  <c r="K20" i="7" s="1"/>
  <c r="F20" i="7"/>
  <c r="E20" i="7"/>
  <c r="D20" i="7"/>
  <c r="J19" i="7"/>
  <c r="K19" i="7" s="1"/>
  <c r="F19" i="7"/>
  <c r="E19" i="7"/>
  <c r="D19" i="7"/>
  <c r="J18" i="7"/>
  <c r="K18" i="7" s="1"/>
  <c r="F18" i="7"/>
  <c r="E18" i="7"/>
  <c r="D18" i="7"/>
  <c r="J17" i="7"/>
  <c r="K17" i="7" s="1"/>
  <c r="F17" i="7"/>
  <c r="E17" i="7"/>
  <c r="D17" i="7"/>
  <c r="J16" i="7"/>
  <c r="K16" i="7" s="1"/>
  <c r="F16" i="7"/>
  <c r="E16" i="7"/>
  <c r="D16" i="7"/>
  <c r="J15" i="7"/>
  <c r="K15" i="7" s="1"/>
  <c r="F15" i="7"/>
  <c r="E15" i="7"/>
  <c r="D15" i="7"/>
  <c r="G4" i="7"/>
  <c r="D6" i="7" s="1"/>
  <c r="F4" i="7"/>
  <c r="E6" i="7" s="1"/>
  <c r="E4" i="7"/>
  <c r="G6" i="7" s="1"/>
  <c r="D4" i="7"/>
  <c r="F6" i="7" s="1"/>
  <c r="L30" i="7" l="1"/>
  <c r="L24" i="7"/>
  <c r="L18" i="7"/>
  <c r="L29" i="7"/>
  <c r="L23" i="7"/>
  <c r="L17" i="7"/>
  <c r="L27" i="7"/>
  <c r="L15" i="7"/>
  <c r="L26" i="7"/>
  <c r="L31" i="7"/>
  <c r="L28" i="7"/>
  <c r="L22" i="7"/>
  <c r="L16" i="7"/>
  <c r="L21" i="7"/>
  <c r="L20" i="7"/>
  <c r="L25" i="7"/>
  <c r="L19" i="7"/>
  <c r="L6" i="7"/>
  <c r="M31" i="7" l="1"/>
  <c r="M25" i="7"/>
  <c r="M19" i="7"/>
  <c r="M16" i="7"/>
  <c r="M30" i="7"/>
  <c r="M24" i="7"/>
  <c r="M18" i="7"/>
  <c r="M22" i="7"/>
  <c r="M26" i="7"/>
  <c r="M29" i="7"/>
  <c r="M23" i="7"/>
  <c r="M17" i="7"/>
  <c r="M28" i="7"/>
  <c r="M21" i="7"/>
  <c r="M20" i="7"/>
  <c r="M27" i="7"/>
  <c r="M15" i="7"/>
</calcChain>
</file>

<file path=xl/sharedStrings.xml><?xml version="1.0" encoding="utf-8"?>
<sst xmlns="http://schemas.openxmlformats.org/spreadsheetml/2006/main" count="198" uniqueCount="67">
  <si>
    <t>T</t>
  </si>
  <si>
    <t>DH</t>
  </si>
  <si>
    <t>DG</t>
  </si>
  <si>
    <t>S</t>
  </si>
  <si>
    <t>wt., g</t>
  </si>
  <si>
    <t>V</t>
  </si>
  <si>
    <t>T limit, K</t>
  </si>
  <si>
    <t>a</t>
  </si>
  <si>
    <t>b</t>
  </si>
  <si>
    <t>c</t>
  </si>
  <si>
    <t>d</t>
  </si>
  <si>
    <t>e</t>
  </si>
  <si>
    <t>T^-2</t>
  </si>
  <si>
    <t>T^-0.5</t>
  </si>
  <si>
    <t>T^2</t>
  </si>
  <si>
    <t>Cp - J</t>
  </si>
  <si>
    <t>Cp - cal</t>
  </si>
  <si>
    <t>HCl,gas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</si>
  <si>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</si>
  <si>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</si>
  <si>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</si>
  <si>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</si>
  <si>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</si>
  <si>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</si>
  <si>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</si>
  <si>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</si>
  <si>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</si>
  <si>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</si>
  <si>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</si>
  <si>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</si>
  <si>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</si>
  <si>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</si>
  <si>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</si>
  <si>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</si>
  <si>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</si>
  <si>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</si>
  <si>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</si>
  <si>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</si>
  <si>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</si>
  <si>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</si>
  <si>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</si>
  <si>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</si>
  <si>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</si>
  <si>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</si>
  <si>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slop scaling factor</t>
  </si>
  <si>
    <t>slop values</t>
  </si>
  <si>
    <t>J</t>
  </si>
  <si>
    <t>cal</t>
  </si>
  <si>
    <t>Page 23</t>
  </si>
  <si>
    <t>Page 53</t>
  </si>
  <si>
    <t>page 251</t>
  </si>
  <si>
    <t>5 term eqn</t>
  </si>
  <si>
    <t>4 term eqn</t>
  </si>
  <si>
    <t>Regressed to 900K only</t>
  </si>
  <si>
    <t>SUMMARY OUTPUT, Cp to 900K from 5-term equation</t>
  </si>
  <si>
    <t>T, K</t>
  </si>
  <si>
    <t>regressed to 900K</t>
  </si>
  <si>
    <t>regressed to 1800K</t>
  </si>
  <si>
    <t>Regressed to 1800K</t>
  </si>
  <si>
    <t>Raw data</t>
  </si>
  <si>
    <t>No citation in components list</t>
  </si>
  <si>
    <t>page ???</t>
  </si>
  <si>
    <t>SUMMARY OUTPUT, Cp to 1800K from raw data</t>
  </si>
  <si>
    <t>SUMMARY OUTPUT</t>
  </si>
  <si>
    <t>SbCl3</t>
  </si>
  <si>
    <t>page 564</t>
  </si>
  <si>
    <t>Pankratz / Halides / 1984 / B674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</si>
</sst>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E+00"/>
    <numFmt numFmtId="167" formatCode="0.0000"/>
    <numFmt numFmtId="168" formatCode="0.000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3" borderId="0" xfId="0" applyNumberFormat="1" applyFill="1"/>
    <xf numFmtId="164" fontId="0" fillId="3" borderId="0" xfId="0" applyNumberFormat="1" applyFill="1"/>
    <xf numFmtId="166" fontId="0" fillId="2" borderId="0" xfId="0" applyNumberFormat="1" applyFill="1"/>
    <xf numFmtId="167" fontId="0" fillId="0" borderId="0" xfId="0" applyNumberFormat="1"/>
    <xf numFmtId="168" fontId="0" fillId="3" borderId="0" xfId="0" applyNumberFormat="1" applyFill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168" fontId="0" fillId="4" borderId="0" xfId="0" applyNumberFormat="1" applyFill="1"/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0" fillId="6" borderId="0" xfId="0" applyFill="1"/>
    <xf numFmtId="0" fontId="0" fillId="6" borderId="1" xfId="0" applyFill="1" applyBorder="1"/>
    <xf numFmtId="0" fontId="4" fillId="6" borderId="0" xfId="0" applyFont="1" applyFill="1"/>
    <xf numFmtId="0" fontId="4" fillId="4" borderId="0" xfId="0" applyFont="1" applyFill="1"/>
    <xf numFmtId="0" fontId="5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0" fillId="8" borderId="0" xfId="0" applyFill="1" applyBorder="1" applyAlignment="1"/>
    <xf numFmtId="0" fontId="0" fillId="8" borderId="1" xfId="0" applyFill="1" applyBorder="1" applyAlignment="1"/>
    <xf numFmtId="0" fontId="0" fillId="8" borderId="0" xfId="0" applyFill="1"/>
    <xf numFmtId="167" fontId="0" fillId="8" borderId="0" xfId="0" applyNumberFormat="1" applyFill="1"/>
    <xf numFmtId="0" fontId="5" fillId="5" borderId="0" xfId="0" applyFont="1" applyFill="1"/>
    <xf numFmtId="0" fontId="4" fillId="8" borderId="0" xfId="0" applyFont="1" applyFill="1"/>
    <xf numFmtId="0" fontId="4" fillId="7" borderId="0" xfId="0" applyFont="1" applyFill="1"/>
    <xf numFmtId="0" fontId="6" fillId="7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99"/>
      <color rgb="FFFFCCFF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SbCl3!$B$15:$B$23</c:f>
              <c:numCache>
                <c:formatCode>General</c:formatCode>
                <c:ptCount val="9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</c:numCache>
            </c:numRef>
          </c:xVal>
          <c:yVal>
            <c:numRef>
              <c:f>SbCl3!$I$15:$I$23</c:f>
              <c:numCache>
                <c:formatCode>General</c:formatCode>
                <c:ptCount val="9"/>
                <c:pt idx="0">
                  <c:v>18.34</c:v>
                </c:pt>
                <c:pt idx="1">
                  <c:v>18.350000000000001</c:v>
                </c:pt>
                <c:pt idx="2">
                  <c:v>18.97</c:v>
                </c:pt>
                <c:pt idx="3">
                  <c:v>19.28</c:v>
                </c:pt>
                <c:pt idx="4">
                  <c:v>19.45</c:v>
                </c:pt>
                <c:pt idx="5">
                  <c:v>19.559999999999999</c:v>
                </c:pt>
                <c:pt idx="6">
                  <c:v>19.63</c:v>
                </c:pt>
                <c:pt idx="7">
                  <c:v>19.68</c:v>
                </c:pt>
                <c:pt idx="8">
                  <c:v>19.72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016-4B59-AACF-7EC2970BA2B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SbCl3!$B$15:$B$23</c:f>
              <c:numCache>
                <c:formatCode>General</c:formatCode>
                <c:ptCount val="9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</c:numCache>
            </c:numRef>
          </c:xVal>
          <c:yVal>
            <c:numRef>
              <c:f>SbCl3!$N$15:$N$23</c:f>
              <c:numCache>
                <c:formatCode>0.0000</c:formatCode>
                <c:ptCount val="9"/>
                <c:pt idx="0">
                  <c:v>18.336177363600481</c:v>
                </c:pt>
                <c:pt idx="1">
                  <c:v>18.353343034734845</c:v>
                </c:pt>
                <c:pt idx="2">
                  <c:v>18.972791036972417</c:v>
                </c:pt>
                <c:pt idx="3">
                  <c:v>19.276629488583175</c:v>
                </c:pt>
                <c:pt idx="4">
                  <c:v>19.450185570119871</c:v>
                </c:pt>
                <c:pt idx="5">
                  <c:v>19.559086615726866</c:v>
                </c:pt>
                <c:pt idx="6">
                  <c:v>19.631710775190736</c:v>
                </c:pt>
                <c:pt idx="7">
                  <c:v>19.682110587634281</c:v>
                </c:pt>
                <c:pt idx="8">
                  <c:v>19.71796552743735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016-4B59-AACF-7EC2970BA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'HCl-example'!$I$14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'HCl-example'!$B$15:$B$31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'HCl-example'!$I$15:$I$31</c:f>
              <c:numCache>
                <c:formatCode>General</c:formatCode>
                <c:ptCount val="17"/>
                <c:pt idx="0">
                  <c:v>29.14</c:v>
                </c:pt>
                <c:pt idx="1">
                  <c:v>29.13</c:v>
                </c:pt>
                <c:pt idx="2">
                  <c:v>29.05</c:v>
                </c:pt>
                <c:pt idx="3">
                  <c:v>29.27</c:v>
                </c:pt>
                <c:pt idx="4">
                  <c:v>29.64</c:v>
                </c:pt>
                <c:pt idx="5">
                  <c:v>30.1</c:v>
                </c:pt>
                <c:pt idx="6">
                  <c:v>30.6</c:v>
                </c:pt>
                <c:pt idx="7">
                  <c:v>31.12</c:v>
                </c:pt>
                <c:pt idx="8">
                  <c:v>31.64</c:v>
                </c:pt>
                <c:pt idx="9">
                  <c:v>32.159999999999997</c:v>
                </c:pt>
                <c:pt idx="10">
                  <c:v>32.659999999999997</c:v>
                </c:pt>
                <c:pt idx="11">
                  <c:v>33.15</c:v>
                </c:pt>
                <c:pt idx="12">
                  <c:v>33.61</c:v>
                </c:pt>
                <c:pt idx="13">
                  <c:v>34.049999999999997</c:v>
                </c:pt>
                <c:pt idx="14">
                  <c:v>34.46</c:v>
                </c:pt>
                <c:pt idx="15">
                  <c:v>34.83</c:v>
                </c:pt>
                <c:pt idx="16">
                  <c:v>35.17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0D-4702-B0DF-290F47475C47}"/>
            </c:ext>
          </c:extLst>
        </c:ser>
        <c:ser>
          <c:idx val="1"/>
          <c:order val="1"/>
          <c:tx>
            <c:strRef>
              <c:f>'HCl-example'!$J$14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'HCl-example'!$B$15:$B$31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'HCl-example'!$J$15:$J$31</c:f>
              <c:numCache>
                <c:formatCode>0.0000</c:formatCode>
                <c:ptCount val="17"/>
                <c:pt idx="0">
                  <c:v>29.139455027656965</c:v>
                </c:pt>
                <c:pt idx="1">
                  <c:v>29.133372364819657</c:v>
                </c:pt>
                <c:pt idx="2">
                  <c:v>29.049198749999999</c:v>
                </c:pt>
                <c:pt idx="3">
                  <c:v>29.266956805534377</c:v>
                </c:pt>
                <c:pt idx="4">
                  <c:v>29.640004472373477</c:v>
                </c:pt>
                <c:pt idx="5">
                  <c:v>30.096551184713633</c:v>
                </c:pt>
                <c:pt idx="6">
                  <c:v>30.596833266562651</c:v>
                </c:pt>
                <c:pt idx="7">
                  <c:v>31.116834320987657</c:v>
                </c:pt>
                <c:pt idx="8">
                  <c:v>31.641087104068696</c:v>
                </c:pt>
                <c:pt idx="9">
                  <c:v>32.159124047016874</c:v>
                </c:pt>
                <c:pt idx="10">
                  <c:v>32.663576043520933</c:v>
                </c:pt>
                <c:pt idx="11">
                  <c:v>33.14908568285113</c:v>
                </c:pt>
                <c:pt idx="12">
                  <c:v>33.611652522638337</c:v>
                </c:pt>
                <c:pt idx="13">
                  <c:v>34.048221157121134</c:v>
                </c:pt>
                <c:pt idx="14">
                  <c:v>34.456412421874994</c:v>
                </c:pt>
                <c:pt idx="15">
                  <c:v>34.834342462063461</c:v>
                </c:pt>
                <c:pt idx="16">
                  <c:v>35.180497632955351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0D-4702-B0DF-290F47475C47}"/>
            </c:ext>
          </c:extLst>
        </c:ser>
        <c:ser>
          <c:idx val="2"/>
          <c:order val="2"/>
          <c:tx>
            <c:strRef>
              <c:f>'HCl-example'!$L$14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'HCl-example'!$B$15:$B$31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'HCl-example'!$L$15:$L$31</c:f>
              <c:numCache>
                <c:formatCode>General</c:formatCode>
                <c:ptCount val="17"/>
                <c:pt idx="0">
                  <c:v>29.140413719504068</c:v>
                </c:pt>
                <c:pt idx="1">
                  <c:v>29.133372930445901</c:v>
                </c:pt>
                <c:pt idx="2">
                  <c:v>29.044407948779611</c:v>
                </c:pt>
                <c:pt idx="3">
                  <c:v>29.271760498812924</c:v>
                </c:pt>
                <c:pt idx="4">
                  <c:v>29.643444959535859</c:v>
                </c:pt>
                <c:pt idx="5">
                  <c:v>30.093567782317322</c:v>
                </c:pt>
                <c:pt idx="6">
                  <c:v>30.59144456221668</c:v>
                </c:pt>
                <c:pt idx="7">
                  <c:v>31.120793791036064</c:v>
                </c:pt>
                <c:pt idx="8">
                  <c:v>31.672129266228424</c:v>
                </c:pt>
                <c:pt idx="9">
                  <c:v>32.239522029656428</c:v>
                </c:pt>
                <c:pt idx="10">
                  <c:v>32.819058731300032</c:v>
                </c:pt>
                <c:pt idx="11">
                  <c:v>33.408041531028552</c:v>
                </c:pt>
                <c:pt idx="12">
                  <c:v>34.004543395996158</c:v>
                </c:pt>
                <c:pt idx="13">
                  <c:v>34.607146752325519</c:v>
                </c:pt>
                <c:pt idx="14">
                  <c:v>35.214782618808449</c:v>
                </c:pt>
                <c:pt idx="15">
                  <c:v>35.82662765253815</c:v>
                </c:pt>
                <c:pt idx="16">
                  <c:v>36.442036027450513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60D-4702-B0DF-290F47475C47}"/>
            </c:ext>
          </c:extLst>
        </c:ser>
        <c:ser>
          <c:idx val="3"/>
          <c:order val="3"/>
          <c:tx>
            <c:strRef>
              <c:f>'HCl-example'!$N$14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'HCl-example'!$B$15:$B$31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'HCl-example'!$N$15:$N$31</c:f>
              <c:numCache>
                <c:formatCode>0.0000</c:formatCode>
                <c:ptCount val="17"/>
                <c:pt idx="0">
                  <c:v>29.165939058788993</c:v>
                </c:pt>
                <c:pt idx="1">
                  <c:v>29.151357450718791</c:v>
                </c:pt>
                <c:pt idx="2">
                  <c:v>28.936346791187777</c:v>
                </c:pt>
                <c:pt idx="3">
                  <c:v>29.23129647739178</c:v>
                </c:pt>
                <c:pt idx="4">
                  <c:v>29.677928051946424</c:v>
                </c:pt>
                <c:pt idx="5">
                  <c:v>30.170710043131635</c:v>
                </c:pt>
                <c:pt idx="6">
                  <c:v>30.673378774081982</c:v>
                </c:pt>
                <c:pt idx="7">
                  <c:v>31.17262474945699</c:v>
                </c:pt>
                <c:pt idx="8">
                  <c:v>31.663691622611854</c:v>
                </c:pt>
                <c:pt idx="9">
                  <c:v>32.145234285667584</c:v>
                </c:pt>
                <c:pt idx="10">
                  <c:v>32.617300520298777</c:v>
                </c:pt>
                <c:pt idx="11">
                  <c:v>33.080486945227776</c:v>
                </c:pt>
                <c:pt idx="12">
                  <c:v>33.535572965369823</c:v>
                </c:pt>
                <c:pt idx="13">
                  <c:v>33.983360864000005</c:v>
                </c:pt>
                <c:pt idx="14">
                  <c:v>34.424608368849277</c:v>
                </c:pt>
                <c:pt idx="15">
                  <c:v>34.860003598658281</c:v>
                </c:pt>
                <c:pt idx="16">
                  <c:v>35.290159432612221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60D-4702-B0DF-290F47475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32</xdr:row>
      <xdr:rowOff>142875</xdr:rowOff>
    </xdr:from>
    <xdr:to>
      <xdr:col>13</xdr:col>
      <xdr:colOff>385762</xdr:colOff>
      <xdr:row>59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67FC2F-9ED1-4D33-9DC0-7714708CD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31</xdr:row>
      <xdr:rowOff>42861</xdr:rowOff>
    </xdr:from>
    <xdr:to>
      <xdr:col>13</xdr:col>
      <xdr:colOff>214312</xdr:colOff>
      <xdr:row>51</xdr:row>
      <xdr:rowOff>85724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103DF03-BB7F-4B25-A763-50C74CC58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CC564-5390-4EA0-A355-E8E28041BAC6}">
  <dimension ref="A1:Y31"/>
  <sheetViews>
    <sheetView tabSelected="1" zoomScaleNormal="100" workbookViewId="0">
      <selection activeCell="A2" sqref="A2"/>
    </sheetView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5" x14ac:dyDescent="0.25">
      <c r="A1" s="1" t="s">
        <v>66</v>
      </c>
      <c r="Q1" t="s">
        <v>63</v>
      </c>
    </row>
    <row r="2" spans="1:25" ht="16.5" thickBot="1" x14ac:dyDescent="0.3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</row>
    <row r="3" spans="1:25" x14ac:dyDescent="0.25">
      <c r="C3" s="3"/>
      <c r="D3" s="3"/>
      <c r="E3" s="3"/>
      <c r="F3" s="3"/>
      <c r="G3" s="3"/>
      <c r="H3" s="19" t="s">
        <v>46</v>
      </c>
      <c r="I3" s="19" t="s">
        <v>61</v>
      </c>
      <c r="Q3" s="28" t="s">
        <v>18</v>
      </c>
      <c r="R3" s="28"/>
    </row>
    <row r="4" spans="1:25" x14ac:dyDescent="0.25">
      <c r="D4" s="4">
        <f>D3/4.184</f>
        <v>0</v>
      </c>
      <c r="E4" s="4">
        <f>E3</f>
        <v>0</v>
      </c>
      <c r="F4" s="5">
        <f>F3/4.184*1000</f>
        <v>0</v>
      </c>
      <c r="G4" s="5">
        <f>G3/4.184*1000</f>
        <v>0</v>
      </c>
      <c r="H4" s="17" t="s">
        <v>47</v>
      </c>
      <c r="Q4" s="25" t="s">
        <v>19</v>
      </c>
      <c r="R4" s="25">
        <v>0.99998803470415121</v>
      </c>
    </row>
    <row r="5" spans="1:25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Q5" s="25" t="s">
        <v>20</v>
      </c>
      <c r="R5" s="25">
        <v>0.99997606955147078</v>
      </c>
    </row>
    <row r="6" spans="1:25" x14ac:dyDescent="0.25">
      <c r="A6" s="23" t="s">
        <v>64</v>
      </c>
      <c r="D6" s="8">
        <v>-72080</v>
      </c>
      <c r="E6" s="8">
        <v>-75000</v>
      </c>
      <c r="F6" s="9">
        <v>81.02</v>
      </c>
      <c r="G6" s="9">
        <f>E4</f>
        <v>0</v>
      </c>
      <c r="H6" s="23" t="s">
        <v>47</v>
      </c>
      <c r="Q6" s="25" t="s">
        <v>21</v>
      </c>
      <c r="R6" s="25">
        <v>0.99996171128235323</v>
      </c>
    </row>
    <row r="7" spans="1:25" x14ac:dyDescent="0.25">
      <c r="H7" s="17"/>
      <c r="Q7" s="25" t="s">
        <v>22</v>
      </c>
      <c r="R7" s="25">
        <v>3.3860827661731387E-3</v>
      </c>
    </row>
    <row r="8" spans="1:25" ht="16.5" thickBot="1" x14ac:dyDescent="0.3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57</v>
      </c>
      <c r="L8" s="31">
        <f>R17</f>
        <v>20.428269904518807</v>
      </c>
      <c r="M8" s="31">
        <f>R18</f>
        <v>-1.4216536752799559E-4</v>
      </c>
      <c r="N8" s="31">
        <f>R19</f>
        <v>-107158.05277492521</v>
      </c>
      <c r="O8" s="31">
        <f>R20</f>
        <v>-14.577497813838143</v>
      </c>
      <c r="P8" s="31" t="s">
        <v>47</v>
      </c>
      <c r="Q8" s="26" t="s">
        <v>23</v>
      </c>
      <c r="R8" s="26">
        <v>9</v>
      </c>
    </row>
    <row r="9" spans="1:25" ht="15.75" x14ac:dyDescent="0.25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44</v>
      </c>
      <c r="M9">
        <v>1000</v>
      </c>
      <c r="N9">
        <f>1/100000</f>
        <v>1.0000000000000001E-5</v>
      </c>
      <c r="P9" s="17"/>
    </row>
    <row r="10" spans="1:25" ht="15.75" thickBot="1" x14ac:dyDescent="0.3">
      <c r="A10" s="18"/>
      <c r="B10">
        <v>298.14999999999998</v>
      </c>
      <c r="C10" s="10"/>
      <c r="D10" s="10"/>
      <c r="E10" s="10"/>
      <c r="F10" s="10"/>
      <c r="G10" s="10"/>
      <c r="H10" s="19" t="s">
        <v>46</v>
      </c>
      <c r="I10" s="19" t="s">
        <v>61</v>
      </c>
      <c r="J10" s="1" t="s">
        <v>45</v>
      </c>
      <c r="L10" s="12">
        <f>L8</f>
        <v>20.428269904518807</v>
      </c>
      <c r="M10" s="12">
        <f>M8*1000</f>
        <v>-0.14216536752799558</v>
      </c>
      <c r="N10" s="12">
        <f>N8/100000</f>
        <v>-1.0715805277492521</v>
      </c>
      <c r="O10" s="16">
        <f>O8/4.184</f>
        <v>-3.484105596041621</v>
      </c>
      <c r="P10" s="23" t="s">
        <v>47</v>
      </c>
      <c r="Q10" t="s">
        <v>24</v>
      </c>
    </row>
    <row r="11" spans="1:25" x14ac:dyDescent="0.25">
      <c r="Q11" s="27"/>
      <c r="R11" s="27" t="s">
        <v>29</v>
      </c>
      <c r="S11" s="27" t="s">
        <v>30</v>
      </c>
      <c r="T11" s="27" t="s">
        <v>31</v>
      </c>
      <c r="U11" s="27" t="s">
        <v>32</v>
      </c>
      <c r="V11" s="27" t="s">
        <v>33</v>
      </c>
    </row>
    <row r="12" spans="1:25" x14ac:dyDescent="0.25">
      <c r="I12" s="36" t="s">
        <v>59</v>
      </c>
      <c r="J12" s="37"/>
      <c r="K12" s="38"/>
      <c r="N12" s="17" t="s">
        <v>58</v>
      </c>
      <c r="O12" s="17"/>
      <c r="Q12" s="25" t="s">
        <v>25</v>
      </c>
      <c r="R12" s="25">
        <v>3</v>
      </c>
      <c r="S12" s="25">
        <v>2.3955426722174984</v>
      </c>
      <c r="T12" s="25">
        <v>0.7985142240724995</v>
      </c>
      <c r="U12" s="25">
        <v>69644.611154813625</v>
      </c>
      <c r="V12" s="25">
        <v>5.7069423604600547E-12</v>
      </c>
    </row>
    <row r="13" spans="1:25" x14ac:dyDescent="0.25">
      <c r="I13" s="35" t="s">
        <v>65</v>
      </c>
      <c r="J13" s="17" t="s">
        <v>51</v>
      </c>
      <c r="K13" s="17" t="s">
        <v>51</v>
      </c>
      <c r="N13" s="17" t="s">
        <v>52</v>
      </c>
      <c r="O13" s="17" t="s">
        <v>52</v>
      </c>
      <c r="Q13" s="25" t="s">
        <v>26</v>
      </c>
      <c r="R13" s="25">
        <v>5</v>
      </c>
      <c r="S13" s="25">
        <v>5.7327782496873682E-5</v>
      </c>
      <c r="T13" s="25">
        <v>1.1465556499374736E-5</v>
      </c>
      <c r="U13" s="25"/>
      <c r="V13" s="25"/>
    </row>
    <row r="14" spans="1:25" ht="16.5" thickBot="1" x14ac:dyDescent="0.3">
      <c r="B14" s="24" t="s">
        <v>55</v>
      </c>
      <c r="D14" s="2" t="s">
        <v>0</v>
      </c>
      <c r="E14" s="2" t="s">
        <v>12</v>
      </c>
      <c r="F14" s="2" t="s">
        <v>13</v>
      </c>
      <c r="I14" s="36" t="s">
        <v>16</v>
      </c>
      <c r="J14" s="37" t="s">
        <v>15</v>
      </c>
      <c r="K14" s="38" t="s">
        <v>16</v>
      </c>
      <c r="N14" s="38" t="s">
        <v>16</v>
      </c>
      <c r="O14" s="38" t="s">
        <v>16</v>
      </c>
      <c r="Q14" s="26" t="s">
        <v>27</v>
      </c>
      <c r="R14" s="26">
        <v>8</v>
      </c>
      <c r="S14" s="26">
        <v>2.3955999999999951</v>
      </c>
      <c r="T14" s="26"/>
      <c r="U14" s="26"/>
      <c r="V14" s="26"/>
    </row>
    <row r="15" spans="1:25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18.34</v>
      </c>
      <c r="J15" s="11">
        <f t="shared" ref="J15:J31" si="3">C$10+D$10*B15+E$10*B15^-2+F$10*B15^-0.5+G$10*B15^2</f>
        <v>0</v>
      </c>
      <c r="K15" s="11">
        <f t="shared" ref="K15:K31" si="4">J15/4.184</f>
        <v>0</v>
      </c>
      <c r="N15" s="32">
        <f t="shared" ref="N15:N31" si="5">$L$8+($M$8)*B15+($N$8)*B15^-2+$O$8*B15^-0.5</f>
        <v>18.336177363600481</v>
      </c>
      <c r="O15" s="11">
        <f>$L$10+($M$10*0.001)*D15+($N$10*100000)*D15^-2+$O$10*D15^-0.5</f>
        <v>18.978638647584432</v>
      </c>
    </row>
    <row r="16" spans="1:25" x14ac:dyDescent="0.25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18.350000000000001</v>
      </c>
      <c r="J16" s="11">
        <f t="shared" si="3"/>
        <v>0</v>
      </c>
      <c r="K16" s="11">
        <f t="shared" si="4"/>
        <v>0</v>
      </c>
      <c r="N16" s="32">
        <f t="shared" si="5"/>
        <v>18.353343034734845</v>
      </c>
      <c r="O16" s="11">
        <f t="shared" ref="O16:O31" si="6">$L$10+($M$10*0.001)*D16+($N$10*100000)*D16^-2+$O$10*D16^-0.5</f>
        <v>18.993820333051936</v>
      </c>
      <c r="Q16" s="27"/>
      <c r="R16" s="27" t="s">
        <v>34</v>
      </c>
      <c r="S16" s="27" t="s">
        <v>22</v>
      </c>
      <c r="T16" s="27" t="s">
        <v>35</v>
      </c>
      <c r="U16" s="27" t="s">
        <v>36</v>
      </c>
      <c r="V16" s="27" t="s">
        <v>37</v>
      </c>
      <c r="W16" s="27" t="s">
        <v>38</v>
      </c>
      <c r="X16" s="27" t="s">
        <v>39</v>
      </c>
      <c r="Y16" s="27" t="s">
        <v>40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18.97</v>
      </c>
      <c r="J17" s="11">
        <f t="shared" si="3"/>
        <v>0</v>
      </c>
      <c r="K17" s="11">
        <f t="shared" si="4"/>
        <v>0</v>
      </c>
      <c r="N17" s="32">
        <f t="shared" si="5"/>
        <v>18.972791036972417</v>
      </c>
      <c r="O17" s="11">
        <f t="shared" si="6"/>
        <v>19.527460647862245</v>
      </c>
      <c r="Q17" s="25" t="s">
        <v>28</v>
      </c>
      <c r="R17" s="25">
        <v>20.428269904518807</v>
      </c>
      <c r="S17" s="25">
        <v>0.17650964174124159</v>
      </c>
      <c r="T17" s="25">
        <v>115.73458369184219</v>
      </c>
      <c r="U17" s="25">
        <v>9.1335742247158633E-10</v>
      </c>
      <c r="V17" s="25">
        <v>19.974537425644098</v>
      </c>
      <c r="W17" s="25">
        <v>20.882002383393516</v>
      </c>
      <c r="X17" s="25">
        <v>19.974537425644098</v>
      </c>
      <c r="Y17" s="25">
        <v>20.882002383393516</v>
      </c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19.28</v>
      </c>
      <c r="J18" s="11">
        <f t="shared" si="3"/>
        <v>0</v>
      </c>
      <c r="K18" s="11">
        <f t="shared" si="4"/>
        <v>0</v>
      </c>
      <c r="N18" s="32">
        <f t="shared" si="5"/>
        <v>19.276629488583175</v>
      </c>
      <c r="O18" s="11">
        <f t="shared" si="6"/>
        <v>19.772741070584381</v>
      </c>
      <c r="Q18" s="25" t="s">
        <v>41</v>
      </c>
      <c r="R18" s="25">
        <v>-1.4216536752799559E-4</v>
      </c>
      <c r="S18" s="25">
        <v>6.8361709276354519E-5</v>
      </c>
      <c r="T18" s="25">
        <v>-2.0796052210059184</v>
      </c>
      <c r="U18" s="25">
        <v>9.2108116031177814E-2</v>
      </c>
      <c r="V18" s="25">
        <v>-3.1789473564684313E-4</v>
      </c>
      <c r="W18" s="25">
        <v>3.3564000590851918E-5</v>
      </c>
      <c r="X18" s="25">
        <v>-3.1789473564684313E-4</v>
      </c>
      <c r="Y18" s="25">
        <v>3.3564000590851918E-5</v>
      </c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19.45</v>
      </c>
      <c r="J19" s="11">
        <f t="shared" si="3"/>
        <v>0</v>
      </c>
      <c r="K19" s="11">
        <f t="shared" si="4"/>
        <v>0</v>
      </c>
      <c r="N19" s="32">
        <f t="shared" si="5"/>
        <v>19.450185570119871</v>
      </c>
      <c r="O19" s="11">
        <f t="shared" si="6"/>
        <v>19.903071410955928</v>
      </c>
      <c r="Q19" s="25" t="s">
        <v>42</v>
      </c>
      <c r="R19" s="25">
        <v>-107158.05277492521</v>
      </c>
      <c r="S19" s="25">
        <v>4966.4481511213853</v>
      </c>
      <c r="T19" s="25">
        <v>-21.576396151589694</v>
      </c>
      <c r="U19" s="25">
        <v>3.9670326277893612E-6</v>
      </c>
      <c r="V19" s="25">
        <v>-119924.7141798274</v>
      </c>
      <c r="W19" s="25">
        <v>-94391.391370023019</v>
      </c>
      <c r="X19" s="25">
        <v>-119924.7141798274</v>
      </c>
      <c r="Y19" s="25">
        <v>-94391.391370023019</v>
      </c>
    </row>
    <row r="20" spans="2:25" ht="15.75" thickBot="1" x14ac:dyDescent="0.3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19.559999999999999</v>
      </c>
      <c r="J20" s="11">
        <f t="shared" si="3"/>
        <v>0</v>
      </c>
      <c r="K20" s="11">
        <f t="shared" si="4"/>
        <v>0</v>
      </c>
      <c r="N20" s="32">
        <f t="shared" si="5"/>
        <v>19.559086615726866</v>
      </c>
      <c r="O20" s="11">
        <f t="shared" si="6"/>
        <v>19.978377430075277</v>
      </c>
      <c r="Q20" s="26" t="s">
        <v>43</v>
      </c>
      <c r="R20" s="26">
        <v>-14.577497813838143</v>
      </c>
      <c r="S20" s="26">
        <v>3.6421441712543845</v>
      </c>
      <c r="T20" s="26">
        <v>-4.0024494167174973</v>
      </c>
      <c r="U20" s="26">
        <v>1.0298350290963768E-2</v>
      </c>
      <c r="V20" s="26">
        <v>-23.939927463233346</v>
      </c>
      <c r="W20" s="26">
        <v>-5.2150681644429415</v>
      </c>
      <c r="X20" s="26">
        <v>-23.939927463233346</v>
      </c>
      <c r="Y20" s="26">
        <v>-5.2150681644429415</v>
      </c>
    </row>
    <row r="21" spans="2:25" x14ac:dyDescent="0.25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19.63</v>
      </c>
      <c r="J21" s="11">
        <f t="shared" si="3"/>
        <v>0</v>
      </c>
      <c r="K21" s="11">
        <f t="shared" si="4"/>
        <v>0</v>
      </c>
      <c r="N21" s="32">
        <f t="shared" si="5"/>
        <v>19.631710775190736</v>
      </c>
      <c r="O21" s="11">
        <f t="shared" si="6"/>
        <v>20.023921418369035</v>
      </c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19.68</v>
      </c>
      <c r="J22" s="11">
        <f t="shared" si="3"/>
        <v>0</v>
      </c>
      <c r="K22" s="11">
        <f t="shared" si="4"/>
        <v>0</v>
      </c>
      <c r="N22" s="32">
        <f t="shared" si="5"/>
        <v>19.682110587634281</v>
      </c>
      <c r="O22" s="11">
        <f t="shared" si="6"/>
        <v>20.051890328227501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19.72</v>
      </c>
      <c r="J23" s="11">
        <f t="shared" si="3"/>
        <v>0</v>
      </c>
      <c r="K23" s="11">
        <f t="shared" si="4"/>
        <v>0</v>
      </c>
      <c r="N23" s="32">
        <f t="shared" si="5"/>
        <v>19.71796552743735</v>
      </c>
      <c r="O23" s="11">
        <f t="shared" si="6"/>
        <v>20.068769391295589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J24" s="11">
        <f t="shared" si="3"/>
        <v>0</v>
      </c>
      <c r="K24" s="11">
        <f t="shared" si="4"/>
        <v>0</v>
      </c>
      <c r="N24" s="32">
        <f t="shared" si="5"/>
        <v>19.743799529400885</v>
      </c>
      <c r="O24" s="11">
        <f t="shared" si="6"/>
        <v>20.078277889752517</v>
      </c>
    </row>
    <row r="25" spans="2:25" x14ac:dyDescent="0.25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J25" s="11">
        <f t="shared" si="3"/>
        <v>0</v>
      </c>
      <c r="K25" s="11">
        <f t="shared" si="4"/>
        <v>0</v>
      </c>
      <c r="N25" s="32">
        <f t="shared" si="5"/>
        <v>19.762440034711648</v>
      </c>
      <c r="O25" s="11">
        <f t="shared" si="6"/>
        <v>20.082678683870196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J26" s="11">
        <f t="shared" si="3"/>
        <v>0</v>
      </c>
      <c r="K26" s="11">
        <f t="shared" si="4"/>
        <v>0</v>
      </c>
      <c r="N26" s="32">
        <f t="shared" si="5"/>
        <v>19.775740750022486</v>
      </c>
      <c r="O26" s="11">
        <f t="shared" si="6"/>
        <v>20.083416092023246</v>
      </c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J27" s="11">
        <f t="shared" si="3"/>
        <v>0</v>
      </c>
      <c r="K27" s="11">
        <f t="shared" si="4"/>
        <v>0</v>
      </c>
      <c r="N27" s="32">
        <f t="shared" si="5"/>
        <v>19.784965897103838</v>
      </c>
      <c r="O27" s="11">
        <f t="shared" si="6"/>
        <v>20.08144927521883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J28" s="11">
        <f t="shared" si="3"/>
        <v>0</v>
      </c>
      <c r="K28" s="11">
        <f t="shared" si="4"/>
        <v>0</v>
      </c>
      <c r="N28" s="32">
        <f t="shared" si="5"/>
        <v>19.791006676911046</v>
      </c>
      <c r="O28" s="11">
        <f t="shared" si="6"/>
        <v>20.077436832327532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J29" s="11">
        <f t="shared" si="3"/>
        <v>0</v>
      </c>
      <c r="K29" s="11">
        <f t="shared" si="4"/>
        <v>0</v>
      </c>
      <c r="N29" s="32">
        <f t="shared" si="5"/>
        <v>19.794509256762858</v>
      </c>
      <c r="O29" s="11">
        <f t="shared" si="6"/>
        <v>20.07184406220777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J30" s="11">
        <f t="shared" si="3"/>
        <v>0</v>
      </c>
      <c r="K30" s="11">
        <f t="shared" si="4"/>
        <v>0</v>
      </c>
      <c r="N30" s="32">
        <f t="shared" si="5"/>
        <v>19.79595361435193</v>
      </c>
      <c r="O30" s="11">
        <f t="shared" si="6"/>
        <v>20.065007895883575</v>
      </c>
    </row>
    <row r="31" spans="2:25" x14ac:dyDescent="0.25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J31" s="11">
        <f t="shared" si="3"/>
        <v>0</v>
      </c>
      <c r="K31" s="11">
        <f t="shared" si="4"/>
        <v>0</v>
      </c>
      <c r="N31" s="32">
        <f t="shared" si="5"/>
        <v>19.7957038513265</v>
      </c>
      <c r="O31" s="11">
        <f t="shared" si="6"/>
        <v>20.057177613445365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1B40-61B3-40B3-A94B-266A963749AD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0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7109375" customWidth="1"/>
    <col min="15" max="15" width="10.5703125" customWidth="1"/>
    <col min="16" max="16" width="3.42578125" bestFit="1" customWidth="1"/>
  </cols>
  <sheetData>
    <row r="1" spans="1:22" x14ac:dyDescent="0.25">
      <c r="A1" s="17" t="s">
        <v>60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 t="s">
        <v>54</v>
      </c>
    </row>
    <row r="3" spans="1:22" ht="16.5" thickBot="1" x14ac:dyDescent="0.3">
      <c r="C3" s="3">
        <v>36.460999999999999</v>
      </c>
      <c r="D3" s="3">
        <v>186.9</v>
      </c>
      <c r="E3" s="3">
        <v>24789.7</v>
      </c>
      <c r="F3" s="18">
        <v>-92.31</v>
      </c>
      <c r="G3" s="3">
        <v>-95.297463000000008</v>
      </c>
      <c r="H3" s="19" t="s">
        <v>46</v>
      </c>
      <c r="I3" s="19" t="s">
        <v>48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44.670172084130016</v>
      </c>
      <c r="E4" s="4">
        <f>E3</f>
        <v>24789.7</v>
      </c>
      <c r="F4" s="5">
        <f>F3/4.184*1000</f>
        <v>-22062.619502868067</v>
      </c>
      <c r="G4" s="5">
        <f>G3/4.184*1000</f>
        <v>-22776.640296367113</v>
      </c>
      <c r="H4" s="17" t="s">
        <v>47</v>
      </c>
      <c r="J4" s="1" t="s">
        <v>56</v>
      </c>
      <c r="L4" s="20">
        <f>R18</f>
        <v>23.577364437799645</v>
      </c>
      <c r="M4" s="20">
        <f>R19</f>
        <v>6.5088133114830707E-3</v>
      </c>
      <c r="N4" s="20">
        <f>+R20</f>
        <v>76230.294146735774</v>
      </c>
      <c r="O4" s="20">
        <f>R21</f>
        <v>47.74157695939283</v>
      </c>
      <c r="P4" s="22" t="s">
        <v>46</v>
      </c>
      <c r="Q4" s="15" t="s">
        <v>18</v>
      </c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44</v>
      </c>
      <c r="M5">
        <v>1000</v>
      </c>
      <c r="N5">
        <f>1/100000</f>
        <v>1.0000000000000001E-5</v>
      </c>
      <c r="P5" s="17"/>
      <c r="Q5" t="s">
        <v>19</v>
      </c>
      <c r="R5">
        <v>0.99998660247666282</v>
      </c>
    </row>
    <row r="6" spans="1:22" x14ac:dyDescent="0.25">
      <c r="A6" s="23" t="s">
        <v>17</v>
      </c>
      <c r="D6" s="8">
        <f>G4</f>
        <v>-22776.640296367113</v>
      </c>
      <c r="E6" s="8">
        <f>F4</f>
        <v>-22062.619502868067</v>
      </c>
      <c r="F6" s="9">
        <f>D4</f>
        <v>44.670172084130016</v>
      </c>
      <c r="G6" s="9">
        <f>E4</f>
        <v>24789.7</v>
      </c>
      <c r="H6" s="17" t="s">
        <v>47</v>
      </c>
      <c r="J6" s="1" t="s">
        <v>45</v>
      </c>
      <c r="L6" s="12">
        <f>L4/4.184</f>
        <v>5.6351253436423621</v>
      </c>
      <c r="M6" s="12">
        <f>M4/4.184*1000</f>
        <v>1.5556437168936592</v>
      </c>
      <c r="N6" s="12">
        <f>N4/4.184/100000</f>
        <v>0.18219477568531492</v>
      </c>
      <c r="O6" s="16">
        <f>O4/4.184</f>
        <v>11.410510745552779</v>
      </c>
      <c r="P6" s="17" t="s">
        <v>47</v>
      </c>
      <c r="Q6" t="s">
        <v>20</v>
      </c>
      <c r="R6">
        <v>0.99997320513281918</v>
      </c>
    </row>
    <row r="7" spans="1:22" x14ac:dyDescent="0.25">
      <c r="H7" s="17"/>
      <c r="Q7" t="s">
        <v>21</v>
      </c>
      <c r="R7">
        <v>0.99995310898243361</v>
      </c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57</v>
      </c>
      <c r="L8" s="31">
        <f>R40</f>
        <v>31.483582889103577</v>
      </c>
      <c r="M8" s="31">
        <f>R41</f>
        <v>3.6089438846153847E-3</v>
      </c>
      <c r="N8" s="31">
        <f>R42</f>
        <v>306423.92128290341</v>
      </c>
      <c r="O8" s="31">
        <f>R43</f>
        <v>-118.11926319560193</v>
      </c>
      <c r="P8" s="31"/>
      <c r="Q8" t="s">
        <v>22</v>
      </c>
      <c r="R8">
        <v>5.3009318801181763E-3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44</v>
      </c>
      <c r="M9">
        <v>1000</v>
      </c>
      <c r="N9">
        <f>1/100000</f>
        <v>1.0000000000000001E-5</v>
      </c>
      <c r="P9" s="17"/>
      <c r="Q9" s="13" t="s">
        <v>23</v>
      </c>
      <c r="R9" s="13">
        <v>8</v>
      </c>
    </row>
    <row r="10" spans="1:22" ht="15.75" x14ac:dyDescent="0.25">
      <c r="A10" s="18">
        <v>1800</v>
      </c>
      <c r="B10">
        <v>298.14999999999998</v>
      </c>
      <c r="C10" s="10">
        <v>17.38</v>
      </c>
      <c r="D10" s="10">
        <v>1.1650000000000001E-2</v>
      </c>
      <c r="E10" s="10">
        <v>-7597</v>
      </c>
      <c r="F10" s="10">
        <v>147.69999999999999</v>
      </c>
      <c r="G10" s="10">
        <v>-2.052E-6</v>
      </c>
      <c r="H10" s="33" t="s">
        <v>46</v>
      </c>
      <c r="I10" s="19" t="s">
        <v>49</v>
      </c>
      <c r="J10" s="1" t="s">
        <v>45</v>
      </c>
      <c r="L10" s="12">
        <f>L8/4.184</f>
        <v>7.5247569046614666</v>
      </c>
      <c r="M10" s="12">
        <f>M8/4.184*1000</f>
        <v>0.86255828982203264</v>
      </c>
      <c r="N10" s="12">
        <f>N8/4.184/100000</f>
        <v>0.73237074876410946</v>
      </c>
      <c r="O10" s="16">
        <f>O8/4.184</f>
        <v>-28.231181452103712</v>
      </c>
      <c r="P10" s="17" t="s">
        <v>47</v>
      </c>
    </row>
    <row r="11" spans="1:22" ht="15.75" thickBot="1" x14ac:dyDescent="0.3">
      <c r="Q11" t="s">
        <v>24</v>
      </c>
    </row>
    <row r="12" spans="1:22" x14ac:dyDescent="0.25">
      <c r="I12" s="36" t="s">
        <v>59</v>
      </c>
      <c r="J12" s="37"/>
      <c r="K12" s="38"/>
      <c r="L12" s="17" t="s">
        <v>53</v>
      </c>
      <c r="M12" s="17"/>
      <c r="N12" s="17" t="s">
        <v>58</v>
      </c>
      <c r="O12" s="17"/>
      <c r="Q12" s="14"/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33</v>
      </c>
    </row>
    <row r="13" spans="1:22" x14ac:dyDescent="0.25">
      <c r="I13" s="35" t="s">
        <v>50</v>
      </c>
      <c r="J13" s="17" t="s">
        <v>51</v>
      </c>
      <c r="K13" s="17" t="s">
        <v>51</v>
      </c>
      <c r="L13" s="17" t="s">
        <v>52</v>
      </c>
      <c r="M13" s="17" t="s">
        <v>52</v>
      </c>
      <c r="N13" s="17" t="s">
        <v>52</v>
      </c>
      <c r="O13" s="17" t="s">
        <v>52</v>
      </c>
      <c r="Q13" t="s">
        <v>25</v>
      </c>
      <c r="R13">
        <v>3</v>
      </c>
      <c r="S13">
        <v>4.1947027653458582</v>
      </c>
      <c r="T13">
        <v>1.398234255115286</v>
      </c>
      <c r="U13">
        <v>49759.440785632869</v>
      </c>
      <c r="V13">
        <v>1.3461721774031985E-9</v>
      </c>
    </row>
    <row r="14" spans="1:22" ht="15.75" x14ac:dyDescent="0.25">
      <c r="B14" s="24" t="s">
        <v>55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  <c r="Q14" t="s">
        <v>26</v>
      </c>
      <c r="R14">
        <v>4</v>
      </c>
      <c r="S14">
        <v>1.1239951519061289E-4</v>
      </c>
      <c r="T14">
        <v>2.8099878797653222E-5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29.14</v>
      </c>
      <c r="J15" s="11">
        <f t="shared" ref="J15:J31" si="3">C$10+D$10*B15+E$10*B15^-2+F$10*B15^-0.5+G$10*B15^2</f>
        <v>29.139455027656965</v>
      </c>
      <c r="K15" s="11">
        <f t="shared" ref="K15:K31" si="4">J15/4.184</f>
        <v>6.9644968995356029</v>
      </c>
      <c r="L15" s="20">
        <f t="shared" ref="L15:L31" si="5">$L$4+($M$4)*B15+($N$4)*B15^-2+$O$4*B15^-0.5</f>
        <v>29.140413719504068</v>
      </c>
      <c r="M15" s="11">
        <f t="shared" ref="M15:M31" si="6">$L$6+($M$6*0.001)*B15+($N$6*100000)*B15^-2+$O$6*B15^-0.5</f>
        <v>6.964726032386249</v>
      </c>
      <c r="N15" s="32">
        <f t="shared" ref="N15:N31" si="7">$L$8+($M$8)*B15+($N$8)*B15^-2+$O$8*B15^-0.5</f>
        <v>29.165939058788993</v>
      </c>
      <c r="O15" s="11">
        <f>$L$10+($M$10*0.001)*D15+($N$10*100000)*D15^-2+$O$10*D15^-0.5</f>
        <v>6.9708267348922046</v>
      </c>
      <c r="Q15" s="13" t="s">
        <v>27</v>
      </c>
      <c r="R15" s="13">
        <v>7</v>
      </c>
      <c r="S15" s="13">
        <v>4.1948151648610486</v>
      </c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29.13</v>
      </c>
      <c r="J16" s="11">
        <f t="shared" si="3"/>
        <v>29.133372364819657</v>
      </c>
      <c r="K16" s="11">
        <f t="shared" si="4"/>
        <v>6.9630431082264952</v>
      </c>
      <c r="L16" s="20">
        <f t="shared" si="5"/>
        <v>29.133372930445901</v>
      </c>
      <c r="M16" s="11">
        <f t="shared" si="6"/>
        <v>6.9630432434144103</v>
      </c>
      <c r="N16" s="32">
        <f t="shared" si="7"/>
        <v>29.151357450718791</v>
      </c>
      <c r="O16" s="11">
        <f t="shared" ref="O16:O31" si="8">$L$10+($M$10*0.001)*D16+($N$10*100000)*D16^-2+$O$10*D16^-0.5</f>
        <v>6.9673416469213185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29.05</v>
      </c>
      <c r="J17" s="11">
        <f t="shared" si="3"/>
        <v>29.049198749999999</v>
      </c>
      <c r="K17" s="11">
        <f t="shared" si="4"/>
        <v>6.9429251314531539</v>
      </c>
      <c r="L17" s="20">
        <f t="shared" si="5"/>
        <v>29.044407948779611</v>
      </c>
      <c r="M17" s="11">
        <f t="shared" si="6"/>
        <v>6.941780102480787</v>
      </c>
      <c r="N17" s="32">
        <f t="shared" si="7"/>
        <v>28.936346791187777</v>
      </c>
      <c r="O17" s="11">
        <f t="shared" si="8"/>
        <v>6.9159528659626632</v>
      </c>
      <c r="Q17" s="14"/>
      <c r="R17" s="14" t="s">
        <v>34</v>
      </c>
      <c r="S17" s="14" t="s">
        <v>22</v>
      </c>
      <c r="T17" s="14" t="s">
        <v>35</v>
      </c>
      <c r="U17" s="14" t="s">
        <v>36</v>
      </c>
      <c r="V17" s="14" t="s">
        <v>37</v>
      </c>
      <c r="W17" s="14" t="s">
        <v>38</v>
      </c>
      <c r="X17" s="14" t="s">
        <v>39</v>
      </c>
      <c r="Y17" s="14" t="s">
        <v>40</v>
      </c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29.27</v>
      </c>
      <c r="J18" s="11">
        <f t="shared" si="3"/>
        <v>29.266956805534377</v>
      </c>
      <c r="K18" s="11">
        <f t="shared" si="4"/>
        <v>6.9949705558160558</v>
      </c>
      <c r="L18" s="20">
        <f t="shared" si="5"/>
        <v>29.271760498812924</v>
      </c>
      <c r="M18" s="11">
        <f t="shared" si="6"/>
        <v>6.996118666064274</v>
      </c>
      <c r="N18" s="32">
        <f t="shared" si="7"/>
        <v>29.23129647739178</v>
      </c>
      <c r="O18" s="11">
        <f t="shared" si="8"/>
        <v>6.986447532837424</v>
      </c>
      <c r="Q18" t="s">
        <v>28</v>
      </c>
      <c r="R18" s="20">
        <v>23.577364437799645</v>
      </c>
      <c r="S18">
        <v>0.38207728360948912</v>
      </c>
      <c r="T18">
        <v>61.708364902157946</v>
      </c>
      <c r="U18">
        <v>4.1306190334865103E-7</v>
      </c>
      <c r="V18">
        <v>22.51654783391481</v>
      </c>
      <c r="W18">
        <v>24.638181041684479</v>
      </c>
      <c r="X18">
        <v>22.51654783391481</v>
      </c>
      <c r="Y18">
        <v>24.638181041684479</v>
      </c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29.64</v>
      </c>
      <c r="J19" s="11">
        <f t="shared" si="3"/>
        <v>29.640004472373477</v>
      </c>
      <c r="K19" s="11">
        <f t="shared" si="4"/>
        <v>7.0841310880433737</v>
      </c>
      <c r="L19" s="20">
        <f t="shared" si="5"/>
        <v>29.643444959535859</v>
      </c>
      <c r="M19" s="11">
        <f t="shared" si="6"/>
        <v>7.0849533842102916</v>
      </c>
      <c r="N19" s="32">
        <f t="shared" si="7"/>
        <v>29.677928051946424</v>
      </c>
      <c r="O19" s="11">
        <f t="shared" si="8"/>
        <v>7.0931950410961813</v>
      </c>
      <c r="Q19" t="s">
        <v>41</v>
      </c>
      <c r="R19" s="20">
        <v>6.5088133114830707E-3</v>
      </c>
      <c r="S19">
        <v>1.5700073296970172E-4</v>
      </c>
      <c r="T19">
        <v>41.457216080253289</v>
      </c>
      <c r="U19">
        <v>2.0233359644544317E-6</v>
      </c>
      <c r="V19">
        <v>6.0729093949168766E-3</v>
      </c>
      <c r="W19">
        <v>6.9447172280492648E-3</v>
      </c>
      <c r="X19">
        <v>6.0729093949168766E-3</v>
      </c>
      <c r="Y19">
        <v>6.9447172280492648E-3</v>
      </c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30.1</v>
      </c>
      <c r="J20" s="11">
        <f t="shared" si="3"/>
        <v>30.096551184713633</v>
      </c>
      <c r="K20" s="11">
        <f t="shared" si="4"/>
        <v>7.1932483711074644</v>
      </c>
      <c r="L20" s="20">
        <f t="shared" si="5"/>
        <v>30.093567782317322</v>
      </c>
      <c r="M20" s="11">
        <f t="shared" si="6"/>
        <v>7.1925353208215386</v>
      </c>
      <c r="N20" s="32">
        <f t="shared" si="7"/>
        <v>30.170710043131635</v>
      </c>
      <c r="O20" s="11">
        <f t="shared" si="8"/>
        <v>7.2109727636547873</v>
      </c>
      <c r="Q20" t="s">
        <v>42</v>
      </c>
      <c r="R20" s="20">
        <v>76230.294146735774</v>
      </c>
      <c r="S20">
        <v>9922.7834133317774</v>
      </c>
      <c r="T20">
        <v>7.6823498983477148</v>
      </c>
      <c r="U20">
        <v>1.5439861202743003E-3</v>
      </c>
      <c r="V20">
        <v>48680.230708852905</v>
      </c>
      <c r="W20">
        <v>103780.35758461864</v>
      </c>
      <c r="X20">
        <v>48680.230708852905</v>
      </c>
      <c r="Y20">
        <v>103780.35758461864</v>
      </c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30.6</v>
      </c>
      <c r="J21" s="11">
        <f t="shared" si="3"/>
        <v>30.596833266562651</v>
      </c>
      <c r="K21" s="11">
        <f t="shared" si="4"/>
        <v>7.3128186583562735</v>
      </c>
      <c r="L21" s="20">
        <f t="shared" si="5"/>
        <v>30.59144456221668</v>
      </c>
      <c r="M21" s="11">
        <f t="shared" si="6"/>
        <v>7.3115307271072361</v>
      </c>
      <c r="N21" s="32">
        <f t="shared" si="7"/>
        <v>30.673378774081982</v>
      </c>
      <c r="O21" s="11">
        <f t="shared" si="8"/>
        <v>7.3311134737289629</v>
      </c>
      <c r="Q21" s="13" t="s">
        <v>43</v>
      </c>
      <c r="R21" s="21">
        <v>47.74157695939283</v>
      </c>
      <c r="S21" s="13">
        <v>7.6886098160896887</v>
      </c>
      <c r="T21" s="13">
        <v>6.2093900069536208</v>
      </c>
      <c r="U21" s="13">
        <v>3.4226368649407737E-3</v>
      </c>
      <c r="V21" s="13">
        <v>26.394573869734906</v>
      </c>
      <c r="W21" s="13">
        <v>69.088580049050762</v>
      </c>
      <c r="X21" s="13">
        <v>26.394573869734906</v>
      </c>
      <c r="Y21" s="13">
        <v>69.088580049050762</v>
      </c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31.12</v>
      </c>
      <c r="J22" s="11">
        <f t="shared" si="3"/>
        <v>31.116834320987657</v>
      </c>
      <c r="K22" s="11">
        <f t="shared" si="4"/>
        <v>7.4371018931614854</v>
      </c>
      <c r="L22" s="20">
        <f t="shared" si="5"/>
        <v>31.120793791036064</v>
      </c>
      <c r="M22" s="11">
        <f t="shared" si="6"/>
        <v>7.43804822921512</v>
      </c>
      <c r="N22" s="32">
        <f t="shared" si="7"/>
        <v>31.17262474945699</v>
      </c>
      <c r="O22" s="11">
        <f t="shared" si="8"/>
        <v>7.4504361255872338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31.64</v>
      </c>
      <c r="J23" s="11">
        <f t="shared" si="3"/>
        <v>31.641087104068696</v>
      </c>
      <c r="K23" s="11">
        <f t="shared" si="4"/>
        <v>7.5624013155039904</v>
      </c>
      <c r="L23" s="20">
        <f t="shared" si="5"/>
        <v>31.672129266228424</v>
      </c>
      <c r="M23" s="11">
        <f t="shared" si="6"/>
        <v>7.569820570322281</v>
      </c>
      <c r="N23" s="32">
        <f t="shared" si="7"/>
        <v>31.663691622611854</v>
      </c>
      <c r="O23" s="11">
        <f t="shared" si="8"/>
        <v>7.5678039250984357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32.159999999999997</v>
      </c>
      <c r="J24" s="11">
        <f t="shared" si="3"/>
        <v>32.159124047016874</v>
      </c>
      <c r="K24" s="11">
        <f t="shared" si="4"/>
        <v>7.6862151163998265</v>
      </c>
      <c r="L24" s="20">
        <f t="shared" si="5"/>
        <v>32.239522029656428</v>
      </c>
      <c r="M24" s="11">
        <f t="shared" si="6"/>
        <v>7.7054306954245764</v>
      </c>
      <c r="N24" s="32">
        <f t="shared" si="7"/>
        <v>32.145234285667584</v>
      </c>
      <c r="O24" s="11">
        <f t="shared" si="8"/>
        <v>7.6828953837637632</v>
      </c>
      <c r="Q24" s="34" t="s">
        <v>62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32.659999999999997</v>
      </c>
      <c r="J25" s="11">
        <f t="shared" si="3"/>
        <v>32.663576043520933</v>
      </c>
      <c r="K25" s="11">
        <f t="shared" si="4"/>
        <v>7.8067820371703949</v>
      </c>
      <c r="L25" s="20">
        <f t="shared" si="5"/>
        <v>32.819058731300032</v>
      </c>
      <c r="M25" s="11">
        <f t="shared" si="6"/>
        <v>7.8439432914197011</v>
      </c>
      <c r="N25" s="32">
        <f t="shared" si="7"/>
        <v>32.617300520298777</v>
      </c>
      <c r="O25" s="11">
        <f t="shared" si="8"/>
        <v>7.7957219216775293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33.15</v>
      </c>
      <c r="J26" s="11">
        <f t="shared" si="3"/>
        <v>33.14908568285113</v>
      </c>
      <c r="K26" s="11">
        <f t="shared" si="4"/>
        <v>7.9228216259204416</v>
      </c>
      <c r="L26" s="20">
        <f t="shared" si="5"/>
        <v>33.408041531028552</v>
      </c>
      <c r="M26" s="11">
        <f t="shared" si="6"/>
        <v>7.9847135590412401</v>
      </c>
      <c r="N26" s="32">
        <f t="shared" si="7"/>
        <v>33.080486945227776</v>
      </c>
      <c r="O26" s="11">
        <f t="shared" si="8"/>
        <v>7.9064261341366571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33.61</v>
      </c>
      <c r="J27" s="11">
        <f t="shared" si="3"/>
        <v>33.611652522638337</v>
      </c>
      <c r="K27" s="11">
        <f t="shared" si="4"/>
        <v>8.0333777539766569</v>
      </c>
      <c r="L27" s="20">
        <f t="shared" si="5"/>
        <v>34.004543395996158</v>
      </c>
      <c r="M27" s="11">
        <f t="shared" si="6"/>
        <v>8.1272809263853141</v>
      </c>
      <c r="N27" s="32">
        <f t="shared" si="7"/>
        <v>33.535572965369823</v>
      </c>
      <c r="O27" s="11">
        <f t="shared" si="8"/>
        <v>8.0151943033866697</v>
      </c>
      <c r="Q27" s="25" t="s">
        <v>19</v>
      </c>
      <c r="R27" s="25">
        <v>0.99957933869324211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34.049999999999997</v>
      </c>
      <c r="J28" s="11">
        <f t="shared" si="3"/>
        <v>34.048221157121134</v>
      </c>
      <c r="K28" s="11">
        <f t="shared" si="4"/>
        <v>8.1377201618358352</v>
      </c>
      <c r="L28" s="20">
        <f t="shared" si="5"/>
        <v>34.607146752325519</v>
      </c>
      <c r="M28" s="11">
        <f t="shared" si="6"/>
        <v>8.2713065851638436</v>
      </c>
      <c r="N28" s="32">
        <f t="shared" si="7"/>
        <v>33.983360864000005</v>
      </c>
      <c r="O28" s="11">
        <f t="shared" si="8"/>
        <v>8.1222181797323163</v>
      </c>
      <c r="Q28" s="25" t="s">
        <v>20</v>
      </c>
      <c r="R28" s="25">
        <v>0.99915885434241924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34.46</v>
      </c>
      <c r="J29" s="11">
        <f t="shared" si="3"/>
        <v>34.456412421874994</v>
      </c>
      <c r="K29" s="11">
        <f t="shared" si="4"/>
        <v>8.2352802155532974</v>
      </c>
      <c r="L29" s="20">
        <f t="shared" si="5"/>
        <v>35.214782618808449</v>
      </c>
      <c r="M29" s="11">
        <f t="shared" si="6"/>
        <v>8.4165350427362444</v>
      </c>
      <c r="N29" s="32">
        <f t="shared" si="7"/>
        <v>34.424608368849277</v>
      </c>
      <c r="O29" s="11">
        <f t="shared" si="8"/>
        <v>8.2276788644477232</v>
      </c>
      <c r="Q29" s="25" t="s">
        <v>21</v>
      </c>
      <c r="R29" s="25">
        <v>0.99896474380605449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34.83</v>
      </c>
      <c r="J30" s="11">
        <f t="shared" si="3"/>
        <v>34.834342462063461</v>
      </c>
      <c r="K30" s="11">
        <f t="shared" si="4"/>
        <v>8.3256076630170792</v>
      </c>
      <c r="L30" s="20">
        <f t="shared" si="5"/>
        <v>35.82662765253815</v>
      </c>
      <c r="M30" s="11">
        <f t="shared" si="6"/>
        <v>8.5627695154249874</v>
      </c>
      <c r="N30" s="32">
        <f t="shared" si="7"/>
        <v>34.860003598658281</v>
      </c>
      <c r="O30" s="11">
        <f t="shared" si="8"/>
        <v>8.3317408218590536</v>
      </c>
      <c r="Q30" s="25" t="s">
        <v>22</v>
      </c>
      <c r="R30" s="25">
        <v>7.0242495569353802E-2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35.17</v>
      </c>
      <c r="J31" s="11">
        <f t="shared" si="3"/>
        <v>35.180497632955351</v>
      </c>
      <c r="K31" s="11">
        <f t="shared" si="4"/>
        <v>8.4083407344539562</v>
      </c>
      <c r="L31" s="20">
        <f t="shared" si="5"/>
        <v>36.442036027450513</v>
      </c>
      <c r="M31" s="11">
        <f t="shared" si="6"/>
        <v>8.7098556470962034</v>
      </c>
      <c r="N31" s="32">
        <f t="shared" si="7"/>
        <v>35.290159432612221</v>
      </c>
      <c r="O31" s="11">
        <f t="shared" si="8"/>
        <v>8.4345505336071263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76.191504952433945</v>
      </c>
      <c r="T35" s="25">
        <v>25.397168317477981</v>
      </c>
      <c r="U35" s="25">
        <v>5147.370529463321</v>
      </c>
      <c r="V35" s="25">
        <v>3.1207377395374645E-20</v>
      </c>
    </row>
    <row r="36" spans="17:25" x14ac:dyDescent="0.25">
      <c r="Q36" s="25" t="s">
        <v>26</v>
      </c>
      <c r="R36" s="25">
        <v>13</v>
      </c>
      <c r="S36" s="25">
        <v>6.4142106389538947E-2</v>
      </c>
      <c r="T36" s="25">
        <v>4.9340081838106882E-3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76.255647058823484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31.483582889103577</v>
      </c>
      <c r="S40" s="25">
        <v>0.89299264734971784</v>
      </c>
      <c r="T40" s="25">
        <v>35.256262168051016</v>
      </c>
      <c r="U40" s="25">
        <v>2.7275438175775416E-14</v>
      </c>
      <c r="V40" s="25">
        <v>29.554389563317514</v>
      </c>
      <c r="W40" s="25">
        <v>33.412776214889639</v>
      </c>
      <c r="X40" s="25">
        <v>29.554389563317514</v>
      </c>
      <c r="Y40" s="25">
        <v>33.412776214889639</v>
      </c>
    </row>
    <row r="41" spans="17:25" x14ac:dyDescent="0.25">
      <c r="Q41" s="25" t="s">
        <v>41</v>
      </c>
      <c r="R41" s="29">
        <v>3.6089438846153847E-3</v>
      </c>
      <c r="S41" s="25">
        <v>2.4269103154363707E-4</v>
      </c>
      <c r="T41" s="25">
        <v>14.870528431399734</v>
      </c>
      <c r="U41" s="25">
        <v>1.5362809736888928E-9</v>
      </c>
      <c r="V41" s="25">
        <v>3.0846417868638882E-3</v>
      </c>
      <c r="W41" s="25">
        <v>4.1332459823668812E-3</v>
      </c>
      <c r="X41" s="25">
        <v>3.0846417868638882E-3</v>
      </c>
      <c r="Y41" s="25">
        <v>4.1332459823668812E-3</v>
      </c>
    </row>
    <row r="42" spans="17:25" x14ac:dyDescent="0.25">
      <c r="Q42" s="25" t="s">
        <v>42</v>
      </c>
      <c r="R42" s="29">
        <v>306423.92128290341</v>
      </c>
      <c r="S42" s="25">
        <v>39039.643122402951</v>
      </c>
      <c r="T42" s="25">
        <v>7.8490451442436893</v>
      </c>
      <c r="U42" s="25">
        <v>2.7530260485043342E-6</v>
      </c>
      <c r="V42" s="25">
        <v>222083.89992177085</v>
      </c>
      <c r="W42" s="25">
        <v>390763.94264403597</v>
      </c>
      <c r="X42" s="25">
        <v>222083.89992177085</v>
      </c>
      <c r="Y42" s="25">
        <v>390763.94264403597</v>
      </c>
    </row>
    <row r="43" spans="17:25" ht="15.75" thickBot="1" x14ac:dyDescent="0.3">
      <c r="Q43" s="26" t="s">
        <v>43</v>
      </c>
      <c r="R43" s="30">
        <v>-118.11926319560193</v>
      </c>
      <c r="S43" s="26">
        <v>21.323444880931902</v>
      </c>
      <c r="T43" s="26">
        <v>-5.539408095416511</v>
      </c>
      <c r="U43" s="26">
        <v>9.5544200063422757E-5</v>
      </c>
      <c r="V43" s="26">
        <v>-164.1857651641792</v>
      </c>
      <c r="W43" s="26">
        <v>-72.052761227024661</v>
      </c>
      <c r="X43" s="26">
        <v>-164.1857651641792</v>
      </c>
      <c r="Y43" s="26">
        <v>-72.052761227024661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SbCl3</vt:lpstr>
      <vt:lpstr>HCl-example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Palandri</dc:creator>
  <cp:lastModifiedBy>James Palandri</cp:lastModifiedBy>
  <dcterms:created xsi:type="dcterms:W3CDTF">2017-08-09T22:31:22Z</dcterms:created>
  <dcterms:modified xsi:type="dcterms:W3CDTF">2023-04-26T21:02:59Z</dcterms:modified>
</cp:coreProperties>
</file>