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D:\00_Gasworks-Solvgas\!Gastherm\"/>
    </mc:Choice>
  </mc:AlternateContent>
  <xr:revisionPtr revIDLastSave="0" documentId="13_ncr:1_{7A369B8D-887E-4E62-A606-4C9C506A5282}" xr6:coauthVersionLast="47" xr6:coauthVersionMax="47" xr10:uidLastSave="{00000000-0000-0000-0000-000000000000}"/>
  <bookViews>
    <workbookView xWindow="1095" yWindow="45" windowWidth="37305" windowHeight="21555" tabRatio="707" xr2:uid="{00000000-000D-0000-FFFF-FFFF00000000}"/>
  </bookViews>
  <sheets>
    <sheet name="LogK graphs" sheetId="57" r:id="rId1"/>
    <sheet name="G-H-S-Cp Data" sheetId="3" r:id="rId2"/>
    <sheet name="Species" sheetId="54" r:id="rId3"/>
    <sheet name="template1" sheetId="56" r:id="rId4"/>
    <sheet name="template2" sheetId="9" r:id="rId5"/>
    <sheet name="scratch" sheetId="58" r:id="rId6"/>
    <sheet name="References" sheetId="55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A56" i="3" l="1"/>
  <c r="Z56" i="3"/>
  <c r="Z10" i="56"/>
  <c r="X10" i="56"/>
  <c r="W10" i="56"/>
  <c r="V10" i="56"/>
  <c r="U10" i="56"/>
  <c r="T10" i="56"/>
  <c r="L10" i="56"/>
  <c r="K10" i="56"/>
  <c r="J10" i="56"/>
  <c r="V9" i="56"/>
  <c r="U9" i="56"/>
  <c r="T9" i="56"/>
  <c r="Z9" i="56" s="1"/>
  <c r="L9" i="56"/>
  <c r="K9" i="56"/>
  <c r="J9" i="56"/>
  <c r="Z8" i="56"/>
  <c r="Z7" i="56"/>
  <c r="AA40" i="3"/>
  <c r="Z40" i="3"/>
  <c r="Z30" i="3"/>
  <c r="AA30" i="3"/>
  <c r="Z31" i="3"/>
  <c r="AA31" i="3"/>
  <c r="AA43" i="3"/>
  <c r="Z43" i="3"/>
  <c r="AA42" i="3"/>
  <c r="Z42" i="3"/>
  <c r="AA46" i="3"/>
  <c r="Z46" i="3"/>
  <c r="Z45" i="3"/>
  <c r="AA45" i="3"/>
  <c r="AA50" i="3"/>
  <c r="Z50" i="3"/>
  <c r="AA71" i="3"/>
  <c r="Z71" i="3"/>
  <c r="AA70" i="3"/>
  <c r="Z70" i="3"/>
  <c r="AA69" i="3"/>
  <c r="Z69" i="3"/>
  <c r="AA35" i="3"/>
  <c r="Z35" i="3"/>
  <c r="AA21" i="3"/>
  <c r="Z21" i="3"/>
  <c r="AA67" i="3"/>
  <c r="AA66" i="3"/>
  <c r="AA64" i="3"/>
  <c r="AA63" i="3"/>
  <c r="AA62" i="3"/>
  <c r="AA55" i="3"/>
  <c r="AA54" i="3"/>
  <c r="AA53" i="3"/>
  <c r="AA39" i="3"/>
  <c r="AA38" i="3"/>
  <c r="AA37" i="3"/>
  <c r="AA49" i="3"/>
  <c r="AA19" i="3"/>
  <c r="AA18" i="3"/>
  <c r="AA17" i="3"/>
  <c r="AA28" i="3"/>
  <c r="AA25" i="3"/>
  <c r="AA24" i="3"/>
  <c r="AA23" i="3"/>
  <c r="AA32" i="3"/>
  <c r="Z28" i="3"/>
  <c r="Z67" i="3"/>
  <c r="Z66" i="3"/>
  <c r="Z64" i="3"/>
  <c r="Z63" i="3"/>
  <c r="Z62" i="3"/>
  <c r="Z55" i="3"/>
  <c r="Z54" i="3"/>
  <c r="Z53" i="3"/>
  <c r="Z39" i="3"/>
  <c r="Z38" i="3"/>
  <c r="Z37" i="3"/>
  <c r="Z49" i="3"/>
  <c r="Z19" i="3"/>
  <c r="Z18" i="3"/>
  <c r="Z17" i="3"/>
  <c r="Z25" i="3"/>
  <c r="Z24" i="3"/>
  <c r="Z23" i="3"/>
  <c r="Z32" i="3"/>
  <c r="X20" i="3"/>
  <c r="W20" i="3"/>
  <c r="V20" i="3"/>
  <c r="U20" i="3"/>
  <c r="T20" i="3"/>
  <c r="L20" i="3"/>
  <c r="K20" i="3"/>
  <c r="J20" i="3"/>
  <c r="W26" i="3"/>
  <c r="X26" i="3"/>
  <c r="AA20" i="3" l="1"/>
  <c r="Z20" i="3"/>
  <c r="X27" i="3"/>
  <c r="W27" i="3"/>
  <c r="V27" i="3"/>
  <c r="U27" i="3"/>
  <c r="T27" i="3"/>
  <c r="V26" i="3"/>
  <c r="U26" i="3"/>
  <c r="T26" i="3"/>
  <c r="L27" i="3"/>
  <c r="K27" i="3"/>
  <c r="J27" i="3"/>
  <c r="L26" i="3"/>
  <c r="K26" i="3"/>
  <c r="J26" i="3"/>
  <c r="X34" i="3"/>
  <c r="W34" i="3"/>
  <c r="V34" i="3"/>
  <c r="U34" i="3"/>
  <c r="T34" i="3"/>
  <c r="K33" i="3"/>
  <c r="J33" i="3"/>
  <c r="K34" i="3"/>
  <c r="J34" i="3"/>
  <c r="X33" i="3"/>
  <c r="W33" i="3"/>
  <c r="V33" i="3"/>
  <c r="U33" i="3"/>
  <c r="T33" i="3"/>
  <c r="L33" i="3"/>
  <c r="Z27" i="3" l="1"/>
  <c r="AA27" i="3"/>
  <c r="Z34" i="3"/>
  <c r="AA34" i="3"/>
  <c r="Z33" i="3"/>
  <c r="AA33" i="3"/>
  <c r="Z26" i="3"/>
  <c r="AA26" i="3"/>
  <c r="L34" i="3"/>
  <c r="E3" i="9" l="1"/>
  <c r="F3" i="9"/>
  <c r="H5" i="9" s="1"/>
  <c r="G3" i="9"/>
  <c r="F5" i="9" s="1"/>
  <c r="H3" i="9"/>
  <c r="E5" i="9" s="1"/>
  <c r="G5" i="9"/>
  <c r="I9" i="9"/>
  <c r="J9" i="9"/>
  <c r="I10" i="9"/>
  <c r="J10" i="9" s="1"/>
  <c r="D13" i="9"/>
  <c r="E13" i="9" s="1"/>
  <c r="G13" i="9"/>
  <c r="H13" i="9"/>
  <c r="I13" i="9"/>
  <c r="D14" i="9"/>
  <c r="E14" i="9" s="1"/>
  <c r="G14" i="9"/>
  <c r="H14" i="9"/>
  <c r="I14" i="9"/>
  <c r="D15" i="9"/>
  <c r="E15" i="9" s="1"/>
  <c r="G15" i="9"/>
  <c r="H15" i="9"/>
  <c r="I15" i="9"/>
  <c r="D16" i="9"/>
  <c r="E16" i="9" s="1"/>
  <c r="G16" i="9"/>
  <c r="H16" i="9"/>
  <c r="I16" i="9"/>
  <c r="D17" i="9"/>
  <c r="E17" i="9" s="1"/>
  <c r="G17" i="9"/>
  <c r="H17" i="9"/>
  <c r="I17" i="9"/>
  <c r="D18" i="9"/>
  <c r="E18" i="9" s="1"/>
  <c r="G18" i="9"/>
  <c r="H18" i="9"/>
  <c r="I18" i="9"/>
  <c r="D19" i="9"/>
  <c r="E19" i="9"/>
  <c r="G19" i="9"/>
  <c r="H19" i="9"/>
  <c r="I19" i="9"/>
  <c r="D20" i="9"/>
  <c r="E20" i="9"/>
  <c r="G20" i="9"/>
  <c r="H20" i="9"/>
  <c r="I20" i="9"/>
  <c r="D24" i="9"/>
  <c r="D25" i="9" s="1"/>
  <c r="E24" i="9"/>
  <c r="E25" i="9" s="1"/>
  <c r="F24" i="9"/>
  <c r="F25" i="9" s="1"/>
  <c r="G24" i="9"/>
  <c r="G25" i="9" s="1"/>
  <c r="J27" i="9" l="1"/>
  <c r="I27" i="9" s="1"/>
  <c r="J28" i="9"/>
  <c r="I28" i="9" s="1"/>
  <c r="J31" i="9"/>
  <c r="I31" i="9" s="1"/>
  <c r="J29" i="9"/>
  <c r="I29" i="9" s="1"/>
  <c r="J25" i="9"/>
  <c r="I25" i="9" s="1"/>
  <c r="J32" i="9"/>
  <c r="I32" i="9" s="1"/>
  <c r="J26" i="9"/>
  <c r="I26" i="9" s="1"/>
  <c r="J30" i="9"/>
  <c r="I30" i="9" s="1"/>
</calcChain>
</file>

<file path=xl/sharedStrings.xml><?xml version="1.0" encoding="utf-8"?>
<sst xmlns="http://schemas.openxmlformats.org/spreadsheetml/2006/main" count="571" uniqueCount="277">
  <si>
    <t>DG</t>
  </si>
  <si>
    <t>wt., g</t>
  </si>
  <si>
    <t>S</t>
  </si>
  <si>
    <t>V</t>
  </si>
  <si>
    <t>DH</t>
  </si>
  <si>
    <t>a</t>
  </si>
  <si>
    <t>b</t>
  </si>
  <si>
    <t>c</t>
  </si>
  <si>
    <t>e</t>
  </si>
  <si>
    <t>d</t>
  </si>
  <si>
    <t>nitrogen_dioxide</t>
  </si>
  <si>
    <t>quartz</t>
  </si>
  <si>
    <t>NO2,gas</t>
  </si>
  <si>
    <t>prons name</t>
  </si>
  <si>
    <t>soltherm name</t>
  </si>
  <si>
    <t>formula</t>
  </si>
  <si>
    <t>NO2</t>
  </si>
  <si>
    <t>T</t>
  </si>
  <si>
    <t>T^-2</t>
  </si>
  <si>
    <t>T^-0.5</t>
  </si>
  <si>
    <t>T^2</t>
  </si>
  <si>
    <t>RH95</t>
  </si>
  <si>
    <t>SUMMARY OUTPUT</t>
  </si>
  <si>
    <t>Regression Statistics</t>
  </si>
  <si>
    <t>Multiple R</t>
  </si>
  <si>
    <t>R Square</t>
  </si>
  <si>
    <t>Adjusted R Square</t>
  </si>
  <si>
    <t>Standard Error</t>
  </si>
  <si>
    <t>Observations</t>
  </si>
  <si>
    <t>ANOVA</t>
  </si>
  <si>
    <t>Regression</t>
  </si>
  <si>
    <t>Residual</t>
  </si>
  <si>
    <t>Total</t>
  </si>
  <si>
    <t>Intercept</t>
  </si>
  <si>
    <t>df</t>
  </si>
  <si>
    <t>SS</t>
  </si>
  <si>
    <t>MS</t>
  </si>
  <si>
    <t>F</t>
  </si>
  <si>
    <t>Significance F</t>
  </si>
  <si>
    <t>Coefficients</t>
  </si>
  <si>
    <t>t Stat</t>
  </si>
  <si>
    <t>P-value</t>
  </si>
  <si>
    <t>Lower 95%</t>
  </si>
  <si>
    <t>Upper 95%</t>
  </si>
  <si>
    <t>Lower 95.0%</t>
  </si>
  <si>
    <t>Upper 95.0%</t>
  </si>
  <si>
    <t>X Variable 1</t>
  </si>
  <si>
    <t>X Variable 2</t>
  </si>
  <si>
    <t>X Variable 3</t>
  </si>
  <si>
    <t>regressed values</t>
  </si>
  <si>
    <t>Cp - J</t>
  </si>
  <si>
    <t>Cp - cal</t>
  </si>
  <si>
    <t>converted to slop 4-term</t>
  </si>
  <si>
    <t>T limit, K</t>
  </si>
  <si>
    <t>J</t>
  </si>
  <si>
    <t>cal</t>
  </si>
  <si>
    <t>RHF78</t>
  </si>
  <si>
    <t>const</t>
  </si>
  <si>
    <t>Supcrt magnitude factor already applied</t>
  </si>
  <si>
    <t>x1000</t>
  </si>
  <si>
    <t>x.00001</t>
  </si>
  <si>
    <t>H2O</t>
  </si>
  <si>
    <t>O2</t>
  </si>
  <si>
    <t>H2</t>
  </si>
  <si>
    <t>H2S</t>
  </si>
  <si>
    <t>CO2</t>
  </si>
  <si>
    <t>S2</t>
  </si>
  <si>
    <t>CH4</t>
  </si>
  <si>
    <t>Supcrt84</t>
  </si>
  <si>
    <t>Shock07</t>
  </si>
  <si>
    <t>H&amp;P2011</t>
  </si>
  <si>
    <t>* 17 ... Johnson, J.W., Personal calculation, Earth Sciences Dept.,</t>
  </si>
  <si>
    <t>*               Lawrence Livermore National Lab., Livermore, CA.</t>
  </si>
  <si>
    <t>*               Parameters given provide smooth metastable</t>
  </si>
  <si>
    <t>*               extrapolation of one-bar steam properties predicted</t>
  </si>
  <si>
    <t>*               by the Haar et al. (1984) equation of state to</t>
  </si>
  <si>
    <t>*               temperatures &lt; the saturation temperature (99.632 C</t>
  </si>
  <si>
    <t>&lt;------</t>
  </si>
  <si>
    <t>H&amp;P11 J to cals with HPRONS</t>
  </si>
  <si>
    <t>Ref</t>
  </si>
  <si>
    <t>page</t>
  </si>
  <si>
    <t>x</t>
  </si>
  <si>
    <t>DB</t>
  </si>
  <si>
    <t>16,17,48,194</t>
  </si>
  <si>
    <t>15,47,181</t>
  </si>
  <si>
    <t>Pankratz82,86</t>
  </si>
  <si>
    <t>CO</t>
  </si>
  <si>
    <t>7,42,89</t>
  </si>
  <si>
    <t>Converted here from J at left</t>
  </si>
  <si>
    <t>Other calculated cells</t>
  </si>
  <si>
    <t>OH + 0.5H2 = H2O</t>
  </si>
  <si>
    <t>HO2 + 1.5H2 = 2H2O</t>
  </si>
  <si>
    <t>HS + 0.5 H2 = H2S</t>
  </si>
  <si>
    <t>h</t>
  </si>
  <si>
    <t>H2O2 + H2 = H2O</t>
  </si>
  <si>
    <t>f,e</t>
  </si>
  <si>
    <t>H2SO4 + 4H2 = H2S + 4H2O</t>
  </si>
  <si>
    <t>H2S2 + H2 = 2H2S</t>
  </si>
  <si>
    <t>f,h</t>
  </si>
  <si>
    <t>C + 2H2O =  2CO2</t>
  </si>
  <si>
    <t>CH + 2H2O = 2.5 H2 + CO2</t>
  </si>
  <si>
    <t>j,k</t>
  </si>
  <si>
    <t>CH2 + 2H2O =  3H2 + CO2</t>
  </si>
  <si>
    <t>CO + H2O = H2 + CO2</t>
  </si>
  <si>
    <t>COS + H2O = CO2 + H2S</t>
  </si>
  <si>
    <t>O2 + 2H2  = 2H2O</t>
  </si>
  <si>
    <t>i</t>
  </si>
  <si>
    <t>820-821</t>
  </si>
  <si>
    <t>j,m</t>
  </si>
  <si>
    <t>CS + 2H2O = H2 + CO2 + H2S</t>
  </si>
  <si>
    <t>F2 + H2 = 2HF</t>
  </si>
  <si>
    <t>F + 0.5H2 = HF</t>
  </si>
  <si>
    <t>H = 0.5 H2</t>
  </si>
  <si>
    <t>HCO + H2O = 1.5H2 + CO2</t>
  </si>
  <si>
    <t>j,p</t>
  </si>
  <si>
    <t>HClO + H2 = HCl + H2O</t>
  </si>
  <si>
    <t>S + H2 = H2S</t>
  </si>
  <si>
    <t>S+O+Cl</t>
  </si>
  <si>
    <t>f,n</t>
  </si>
  <si>
    <t>f</t>
  </si>
  <si>
    <t>g</t>
  </si>
  <si>
    <t>j</t>
  </si>
  <si>
    <t>k</t>
  </si>
  <si>
    <t>l</t>
  </si>
  <si>
    <t>m</t>
  </si>
  <si>
    <t>n</t>
  </si>
  <si>
    <t>o</t>
  </si>
  <si>
    <t>p</t>
  </si>
  <si>
    <t>Pankratz 82</t>
  </si>
  <si>
    <t>Pankratz 84</t>
  </si>
  <si>
    <t>Pankratz, Stuve, and Gokcen 1984</t>
  </si>
  <si>
    <t>Chase and others 1978</t>
  </si>
  <si>
    <t>Heat capacity of derived species do not extend to 2000K</t>
  </si>
  <si>
    <t>Reaction</t>
  </si>
  <si>
    <t>Barin and Knacke 1973</t>
  </si>
  <si>
    <t>Component Species</t>
  </si>
  <si>
    <t>Pankratz 1982</t>
  </si>
  <si>
    <t>Pankratz, Mah, and Watson 1987</t>
  </si>
  <si>
    <t>H2,CO2,N2,H2O,Cd,Ir,Au,Hg</t>
  </si>
  <si>
    <t>Pankratz 1984</t>
  </si>
  <si>
    <t>HCl, HF, HBr, and metals that go with</t>
  </si>
  <si>
    <t>footnote</t>
  </si>
  <si>
    <t>MnCl2, ZnCl2, AgCl</t>
  </si>
  <si>
    <t>H2Se, H2Te</t>
  </si>
  <si>
    <t>Barin, Knacke, and Kubaschewski 1977</t>
  </si>
  <si>
    <t>Stull and Prophet 1971</t>
  </si>
  <si>
    <t>H2MoO4, H2WO4</t>
  </si>
  <si>
    <t>Actual Data, or…</t>
  </si>
  <si>
    <t>Chase and others 1982</t>
  </si>
  <si>
    <t>Chase and Others 1974</t>
  </si>
  <si>
    <t>q</t>
  </si>
  <si>
    <t>Chase and Others 1982</t>
  </si>
  <si>
    <t>r</t>
  </si>
  <si>
    <t>Berman 1988</t>
  </si>
  <si>
    <t>s</t>
  </si>
  <si>
    <t>t</t>
  </si>
  <si>
    <t>u</t>
  </si>
  <si>
    <t>v</t>
  </si>
  <si>
    <t>w</t>
  </si>
  <si>
    <t>RHF 78</t>
  </si>
  <si>
    <t>Helgeson and others 1978</t>
  </si>
  <si>
    <t>DeKock 1982</t>
  </si>
  <si>
    <t>Heat capacity eq(2) from Berman and Brown 1985</t>
  </si>
  <si>
    <t>Enthalpy and entropy modified from Anovitz and others 1985</t>
  </si>
  <si>
    <t>BA73: Barin, I., and Knacke, O., 1973, Thermochemical</t>
  </si>
  <si>
    <t xml:space="preserve">        properties of inorganic substances: Berlin,</t>
  </si>
  <si>
    <t xml:space="preserve">        Springer-Verlag, 921 p.</t>
  </si>
  <si>
    <t>A newer 1991 version of this one was found in our library,</t>
  </si>
  <si>
    <t xml:space="preserve">        so it was published after Gastherm was created.</t>
  </si>
  <si>
    <t xml:space="preserve">        Will need to compare.</t>
  </si>
  <si>
    <t>Borrowed from Library; on my shelf____________________</t>
  </si>
  <si>
    <t>BA77: Barin, I., Knacke, O., and Kubaschewski, O., 1977,</t>
  </si>
  <si>
    <t xml:space="preserve">        Thermochemical properties of inorganic</t>
  </si>
  <si>
    <t xml:space="preserve">        substances (supplement): Berlin, Springer-Verlag,</t>
  </si>
  <si>
    <t xml:space="preserve">        861 p.</t>
  </si>
  <si>
    <t>JA71: Stull, D. R., and Prophet, H., 1971, Janaf</t>
  </si>
  <si>
    <t xml:space="preserve">        thermochemical tables, 2d ed.: Natl. Bur. Standards,</t>
  </si>
  <si>
    <t xml:space="preserve">        Natl. Standards Ref. Data Ser., NBS37, 1141 p.</t>
  </si>
  <si>
    <t>JA74: Chase, M. W., Curnutt, J. L., Hu, A. T.,  Prophet,</t>
  </si>
  <si>
    <t xml:space="preserve">        H., Syverud, A. N., and Walker, L. C., 1974, Janaf</t>
  </si>
  <si>
    <t xml:space="preserve">        thermochemical tables, 1974 supplement: Jour. Phys.</t>
  </si>
  <si>
    <t xml:space="preserve">        and Chem. Reference Data, v. 3, p. 311-480.</t>
  </si>
  <si>
    <t>JA75: Chase, M. W., Curnutt, J. L., Prophet, H.,</t>
  </si>
  <si>
    <t xml:space="preserve">        McDonald, R. A., and Syverud, A. N., 1975, Janaf</t>
  </si>
  <si>
    <t xml:space="preserve">        thermochemical tables, 1975 supplement: Jour. Phys.</t>
  </si>
  <si>
    <t xml:space="preserve">        and Chem. Reference Data, v. 4, p. 1-175.</t>
  </si>
  <si>
    <t>JA78: Chase, M. W., Jr., Curnutt, J. L., McDonald, R. A.,</t>
  </si>
  <si>
    <t xml:space="preserve">        and Syverud, A. N., 1978, Janaf thermochemical</t>
  </si>
  <si>
    <t xml:space="preserve">        tables, 1978 supplement: Jour. Phys. and Chem.</t>
  </si>
  <si>
    <t xml:space="preserve">        Reference Data, v. 7, p. 793-940.</t>
  </si>
  <si>
    <t>JA82: Chase, M. W., Jr., Curnutt, J. L., Downey, J. R.,</t>
  </si>
  <si>
    <t xml:space="preserve">        McDonald, R. A., Syverud, A. N., and Valenzuela, E.</t>
  </si>
  <si>
    <t xml:space="preserve">        A., 1982, Janaf thermochemical tables, 1982</t>
  </si>
  <si>
    <t xml:space="preserve">        supplement: Jour. Phys. and Chem. Reference Data,</t>
  </si>
  <si>
    <t xml:space="preserve">        v. 11, p. 695-940.</t>
  </si>
  <si>
    <t>Found and uploaded:___________________________________</t>
  </si>
  <si>
    <t>RO78: Robie, R. A., Hemingway, B. S., and Fisher, J. R.,</t>
  </si>
  <si>
    <t xml:space="preserve">        1978, Thermodynamic properties of minerals and</t>
  </si>
  <si>
    <t xml:space="preserve">        related substances at 298.15 K and 1 bar (105</t>
  </si>
  <si>
    <t xml:space="preserve">        pascals) pressure and at higher Temperatures: U.S.</t>
  </si>
  <si>
    <t xml:space="preserve">        Geol. Survey Bull. 1452, 456 p.</t>
  </si>
  <si>
    <t>AN85: Anovitz, L. M., Treiman, A. H., Essene, E. J.,</t>
  </si>
  <si>
    <t xml:space="preserve">        Hemingway, B. S., Westrum, E. F., Jr., Wall, V. J.,</t>
  </si>
  <si>
    <t xml:space="preserve">        Burriel, R., and Bohlen, S. R., 1985, The</t>
  </si>
  <si>
    <t xml:space="preserve">        heat-capacity of ilmenite and phase equilibria in</t>
  </si>
  <si>
    <t xml:space="preserve">        the system Fe-Ti-O: Geochim. et Cosmochim. Acta,</t>
  </si>
  <si>
    <t xml:space="preserve">        v. 49, p. 2027-2040.</t>
  </si>
  <si>
    <t>B672: Pankratz, L. B., 1982, Thermodynamic properties of</t>
  </si>
  <si>
    <t xml:space="preserve">        elements and oxides: U.S. Bur. Mines Bull. 672,</t>
  </si>
  <si>
    <t xml:space="preserve">        509 p.</t>
  </si>
  <si>
    <t>B674: Pankratz, L. B., 1984, Thermodynamic properties of</t>
  </si>
  <si>
    <t xml:space="preserve">        halides: U.S. Bur. Mines Bull. 674, 826 p.</t>
  </si>
  <si>
    <t>B677: Pankratz, L. B., Stuve, J. M., and Gokcen, N. A.,</t>
  </si>
  <si>
    <t xml:space="preserve">        1984, Thermodynamic data for mineral technology:</t>
  </si>
  <si>
    <t xml:space="preserve">        U.S. Bur. Mines Bull. 677, 355 p.</t>
  </si>
  <si>
    <t>B689: Pankratz, L. B., Mah, A. D., and Watson, S. W.,</t>
  </si>
  <si>
    <t xml:space="preserve">        1987, Thermodynamic properties of sulfides: U.S.</t>
  </si>
  <si>
    <t xml:space="preserve">        Bur. Mines Bull. 689, 427 p.</t>
  </si>
  <si>
    <t>DE82: DeKock, C. W., 1982, Thermodynamic properties of</t>
  </si>
  <si>
    <t xml:space="preserve">        selected transition metal sulfates and their</t>
  </si>
  <si>
    <t xml:space="preserve">        hydrates:  U.S. Bur. Mines Inform. circ. 8910, 45 p.</t>
  </si>
  <si>
    <t>HEL: Helgeson, H. C., Delaney, J. M., Nesbitt, H. W., and</t>
  </si>
  <si>
    <t xml:space="preserve">        Bird, D. K., 1978, Summary and Critique of the</t>
  </si>
  <si>
    <t xml:space="preserve">        Thermodynamic properties of rock-forming minerals:</t>
  </si>
  <si>
    <t xml:space="preserve">        Am. Jour. Sci., v. 278-A, p. 1-229.</t>
  </si>
  <si>
    <t>BE85: Berman, R. G., and Brown, T. H., 1985, Heat</t>
  </si>
  <si>
    <t xml:space="preserve">        Capacity of minerals in the system Na2O-K2O-CaO-</t>
  </si>
  <si>
    <t xml:space="preserve">        MgO-FeO-Fe2O3-Al2O3-SiO2-TiO2-H2O-CO2:</t>
  </si>
  <si>
    <t xml:space="preserve">        representation, estimation, and high temperature</t>
  </si>
  <si>
    <t xml:space="preserve">        extrapolation: Contr. Mineralogy Petrology, v. 89,</t>
  </si>
  <si>
    <t xml:space="preserve">        p. 168-183.</t>
  </si>
  <si>
    <t>BE88: Berman, R. G., 1988, Internally-Consistent</t>
  </si>
  <si>
    <t xml:space="preserve">        Thermodynamic data for minerals in the system</t>
  </si>
  <si>
    <t xml:space="preserve">        Na2O-K2O-CaO-MgO-FeO-Fe2O3-Al2O3-SiO2-TiO2-H2O-CO2:</t>
  </si>
  <si>
    <t xml:space="preserve">        Jour. Petrology, v. 29, p. 445-522.</t>
  </si>
  <si>
    <t>Not Cited in AJS paper</t>
  </si>
  <si>
    <t>ILL delivered; on my shelf:___________________________</t>
  </si>
  <si>
    <t>Heat capacity Eqn(1) generated by regression of the tabulated heat capacity data</t>
  </si>
  <si>
    <t>many with C,O,(Cl or F)</t>
  </si>
  <si>
    <t>many with C,O,(Cl and F)</t>
  </si>
  <si>
    <t>many with S, (Cl or F)</t>
  </si>
  <si>
    <t>many with S, (Cl and F)</t>
  </si>
  <si>
    <t>Derived Species, i.e. the single species in the reaction that is *not* a component</t>
  </si>
  <si>
    <t>… or a qualifying statement</t>
  </si>
  <si>
    <t>Shock07, Supcrt92</t>
  </si>
  <si>
    <t>Cp</t>
  </si>
  <si>
    <t>Supcrt magnitude factor removed</t>
  </si>
  <si>
    <t>94/102</t>
  </si>
  <si>
    <t>N2</t>
  </si>
  <si>
    <t>HF</t>
  </si>
  <si>
    <t>HCl</t>
  </si>
  <si>
    <t>244/252</t>
  </si>
  <si>
    <t xml:space="preserve">CO,gas </t>
  </si>
  <si>
    <t>SO3,gas</t>
  </si>
  <si>
    <t xml:space="preserve">HP2011 </t>
  </si>
  <si>
    <t xml:space="preserve">RH95   </t>
  </si>
  <si>
    <t>139/143</t>
  </si>
  <si>
    <t>Component Gases</t>
  </si>
  <si>
    <t>Derived Gases</t>
  </si>
  <si>
    <t>Pankratz82 E-O 672</t>
  </si>
  <si>
    <t>Pankratz84 Halides 674</t>
  </si>
  <si>
    <t>Pankratz,Mah,Wat87 Su689</t>
  </si>
  <si>
    <t>337/345</t>
  </si>
  <si>
    <t>Elements and Oxides</t>
  </si>
  <si>
    <t>Suphides</t>
  </si>
  <si>
    <t>Halides</t>
  </si>
  <si>
    <t>T(C)</t>
  </si>
  <si>
    <t>SO3</t>
  </si>
  <si>
    <t>diamond</t>
  </si>
  <si>
    <t>graphite</t>
  </si>
  <si>
    <t>H2O(l)</t>
  </si>
  <si>
    <t>S(l)</t>
  </si>
  <si>
    <t>S(M)</t>
  </si>
  <si>
    <t>S(O)</t>
  </si>
  <si>
    <t>Sulfur</t>
  </si>
  <si>
    <t>Gastherm 1990</t>
  </si>
  <si>
    <t>Holland and Powell 2011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</si>
</sst>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00"/>
    <numFmt numFmtId="165" formatCode="0.000"/>
    <numFmt numFmtId="166" formatCode="0.0"/>
    <numFmt numFmtId="167" formatCode="0.000000"/>
    <numFmt numFmtId="168" formatCode="0.000E+00"/>
  </numFmts>
  <fonts count="13" x14ac:knownFonts="1">
    <font>
      <sz val="10"/>
      <name val="Arial"/>
    </font>
    <font>
      <b/>
      <sz val="10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1"/>
      <color rgb="FF9C0006"/>
      <name val="Calibri"/>
      <family val="2"/>
      <scheme val="minor"/>
    </font>
    <font>
      <sz val="10"/>
      <color rgb="FFFF0000"/>
      <name val="Arial"/>
      <family val="2"/>
    </font>
    <font>
      <sz val="11"/>
      <color rgb="FF006100"/>
      <name val="Calibri"/>
      <family val="2"/>
      <scheme val="minor"/>
    </font>
    <font>
      <b/>
      <sz val="10"/>
      <color rgb="FF006100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0070C0"/>
      <name val="Arial"/>
      <family val="2"/>
    </font>
    <font>
      <b/>
      <sz val="10"/>
      <color rgb="FF0070C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FFC7CE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6" borderId="0" applyNumberFormat="0" applyBorder="0" applyAlignment="0" applyProtection="0"/>
    <xf numFmtId="0" fontId="7" fillId="8" borderId="0" applyNumberFormat="0" applyBorder="0" applyAlignment="0" applyProtection="0"/>
  </cellStyleXfs>
  <cellXfs count="55">
    <xf numFmtId="0" fontId="0" fillId="0" borderId="0" xfId="0"/>
    <xf numFmtId="11" fontId="0" fillId="0" borderId="0" xfId="0" applyNumberFormat="1"/>
    <xf numFmtId="0" fontId="1" fillId="0" borderId="0" xfId="0" applyFont="1"/>
    <xf numFmtId="0" fontId="2" fillId="0" borderId="0" xfId="0" applyFont="1" applyAlignment="1">
      <alignment horizontal="center"/>
    </xf>
    <xf numFmtId="164" fontId="0" fillId="0" borderId="0" xfId="0" applyNumberFormat="1"/>
    <xf numFmtId="0" fontId="0" fillId="0" borderId="0" xfId="0" applyFill="1" applyBorder="1" applyAlignment="1"/>
    <xf numFmtId="0" fontId="0" fillId="0" borderId="1" xfId="0" applyFill="1" applyBorder="1" applyAlignment="1"/>
    <xf numFmtId="0" fontId="3" fillId="0" borderId="2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Continuous"/>
    </xf>
    <xf numFmtId="0" fontId="2" fillId="0" borderId="0" xfId="0" applyFont="1"/>
    <xf numFmtId="0" fontId="0" fillId="2" borderId="0" xfId="0" applyFill="1"/>
    <xf numFmtId="0" fontId="0" fillId="0" borderId="0" xfId="0" applyFill="1"/>
    <xf numFmtId="165" fontId="0" fillId="3" borderId="0" xfId="0" applyNumberFormat="1" applyFill="1"/>
    <xf numFmtId="166" fontId="0" fillId="3" borderId="0" xfId="0" applyNumberFormat="1" applyFill="1"/>
    <xf numFmtId="167" fontId="0" fillId="3" borderId="0" xfId="0" applyNumberFormat="1" applyFill="1"/>
    <xf numFmtId="165" fontId="0" fillId="0" borderId="0" xfId="0" applyNumberFormat="1" applyFill="1"/>
    <xf numFmtId="166" fontId="0" fillId="0" borderId="0" xfId="0" applyNumberFormat="1" applyFill="1"/>
    <xf numFmtId="165" fontId="1" fillId="0" borderId="0" xfId="0" applyNumberFormat="1" applyFont="1" applyFill="1" applyAlignment="1">
      <alignment horizontal="center"/>
    </xf>
    <xf numFmtId="166" fontId="1" fillId="0" borderId="0" xfId="0" applyNumberFormat="1" applyFont="1" applyFill="1" applyAlignment="1">
      <alignment horizontal="center"/>
    </xf>
    <xf numFmtId="168" fontId="0" fillId="2" borderId="0" xfId="0" applyNumberFormat="1" applyFill="1"/>
    <xf numFmtId="0" fontId="1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Fill="1"/>
    <xf numFmtId="0" fontId="1" fillId="5" borderId="0" xfId="0" applyFont="1" applyFill="1"/>
    <xf numFmtId="0" fontId="1" fillId="4" borderId="0" xfId="0" applyFont="1" applyFill="1"/>
    <xf numFmtId="0" fontId="1" fillId="0" borderId="0" xfId="0" applyFont="1" applyFill="1"/>
    <xf numFmtId="0" fontId="4" fillId="0" borderId="0" xfId="0" applyFont="1" applyFill="1" applyAlignment="1">
      <alignment horizontal="right"/>
    </xf>
    <xf numFmtId="0" fontId="4" fillId="0" borderId="0" xfId="0" applyFont="1" applyAlignment="1">
      <alignment horizontal="right"/>
    </xf>
    <xf numFmtId="0" fontId="1" fillId="7" borderId="0" xfId="0" applyFont="1" applyFill="1"/>
    <xf numFmtId="0" fontId="6" fillId="0" borderId="0" xfId="0" applyFont="1"/>
    <xf numFmtId="0" fontId="4" fillId="4" borderId="0" xfId="0" applyFont="1" applyFill="1"/>
    <xf numFmtId="0" fontId="8" fillId="8" borderId="0" xfId="2" applyFont="1"/>
    <xf numFmtId="0" fontId="9" fillId="8" borderId="0" xfId="2" applyFont="1"/>
    <xf numFmtId="0" fontId="4" fillId="7" borderId="0" xfId="0" applyFont="1" applyFill="1"/>
    <xf numFmtId="166" fontId="4" fillId="0" borderId="0" xfId="0" applyNumberFormat="1" applyFont="1" applyFill="1"/>
    <xf numFmtId="165" fontId="4" fillId="0" borderId="0" xfId="0" applyNumberFormat="1" applyFont="1" applyFill="1"/>
    <xf numFmtId="0" fontId="4" fillId="0" borderId="0" xfId="0" applyNumberFormat="1" applyFont="1"/>
    <xf numFmtId="0" fontId="4" fillId="5" borderId="0" xfId="0" applyFont="1" applyFill="1"/>
    <xf numFmtId="165" fontId="9" fillId="8" borderId="0" xfId="2" applyNumberFormat="1" applyFont="1"/>
    <xf numFmtId="165" fontId="10" fillId="0" borderId="0" xfId="1" applyNumberFormat="1" applyFont="1" applyFill="1"/>
    <xf numFmtId="165" fontId="9" fillId="0" borderId="0" xfId="2" applyNumberFormat="1" applyFont="1" applyFill="1"/>
    <xf numFmtId="166" fontId="4" fillId="4" borderId="0" xfId="0" applyNumberFormat="1" applyFont="1" applyFill="1"/>
    <xf numFmtId="165" fontId="4" fillId="4" borderId="0" xfId="0" applyNumberFormat="1" applyFont="1" applyFill="1"/>
    <xf numFmtId="165" fontId="4" fillId="7" borderId="0" xfId="0" applyNumberFormat="1" applyFont="1" applyFill="1"/>
    <xf numFmtId="165" fontId="4" fillId="0" borderId="0" xfId="0" applyNumberFormat="1" applyFont="1"/>
    <xf numFmtId="166" fontId="4" fillId="0" borderId="0" xfId="0" applyNumberFormat="1" applyFont="1"/>
    <xf numFmtId="0" fontId="10" fillId="6" borderId="0" xfId="1" applyFont="1"/>
    <xf numFmtId="165" fontId="10" fillId="6" borderId="0" xfId="1" applyNumberFormat="1" applyFont="1"/>
    <xf numFmtId="3" fontId="4" fillId="0" borderId="0" xfId="0" applyNumberFormat="1" applyFont="1" applyAlignment="1">
      <alignment horizontal="right"/>
    </xf>
    <xf numFmtId="11" fontId="4" fillId="0" borderId="0" xfId="0" applyNumberFormat="1" applyFont="1"/>
    <xf numFmtId="0" fontId="7" fillId="8" borderId="0" xfId="2"/>
    <xf numFmtId="0" fontId="1" fillId="0" borderId="1" xfId="0" applyFont="1" applyBorder="1"/>
    <xf numFmtId="0" fontId="0" fillId="0" borderId="1" xfId="0" applyBorder="1"/>
    <xf numFmtId="0" fontId="11" fillId="0" borderId="0" xfId="0" applyFont="1"/>
    <xf numFmtId="0" fontId="12" fillId="0" borderId="0" xfId="0" applyFont="1"/>
  </cellXfs>
  <cellStyles count="3">
    <cellStyle name="Bad" xfId="1" builtinId="27"/>
    <cellStyle name="Good" xfId="2" builtinId="26"/>
    <cellStyle name="Normal" xfId="0" builtinId="0"/>
  </cellStyles>
  <dxfs count="0"/>
  <tableStyles count="0" defaultTableStyle="TableStyleMedium2" defaultPivotStyle="PivotStyleLight16"/>
  <colors>
    <mruColors>
      <color rgb="FF99FF99"/>
      <color rgb="FF66FF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'LogK graphs'!$C$1</c:f>
              <c:strCache>
                <c:ptCount val="1"/>
                <c:pt idx="0">
                  <c:v>O2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'LogK graphs'!$B$2:$B$14</c:f>
              <c:numCache>
                <c:formatCode>General</c:formatCode>
                <c:ptCount val="13"/>
                <c:pt idx="0">
                  <c:v>25</c:v>
                </c:pt>
                <c:pt idx="1">
                  <c:v>100</c:v>
                </c:pt>
                <c:pt idx="2">
                  <c:v>200</c:v>
                </c:pt>
                <c:pt idx="3">
                  <c:v>300</c:v>
                </c:pt>
                <c:pt idx="4">
                  <c:v>400</c:v>
                </c:pt>
                <c:pt idx="5">
                  <c:v>500</c:v>
                </c:pt>
                <c:pt idx="6">
                  <c:v>600</c:v>
                </c:pt>
                <c:pt idx="7">
                  <c:v>700</c:v>
                </c:pt>
                <c:pt idx="8">
                  <c:v>800</c:v>
                </c:pt>
                <c:pt idx="9">
                  <c:v>900</c:v>
                </c:pt>
                <c:pt idx="10">
                  <c:v>1000</c:v>
                </c:pt>
                <c:pt idx="11">
                  <c:v>1100</c:v>
                </c:pt>
                <c:pt idx="12">
                  <c:v>1200</c:v>
                </c:pt>
              </c:numCache>
            </c:numRef>
          </c:xVal>
          <c:yVal>
            <c:numRef>
              <c:f>'LogK graphs'!$C$2:$C$14</c:f>
              <c:numCache>
                <c:formatCode>General</c:formatCode>
                <c:ptCount val="13"/>
                <c:pt idx="0">
                  <c:v>80.091999999999999</c:v>
                </c:pt>
                <c:pt idx="1">
                  <c:v>63.037999999999997</c:v>
                </c:pt>
                <c:pt idx="2">
                  <c:v>48.658999999999999</c:v>
                </c:pt>
                <c:pt idx="3">
                  <c:v>39.26</c:v>
                </c:pt>
                <c:pt idx="4">
                  <c:v>32.628</c:v>
                </c:pt>
                <c:pt idx="5">
                  <c:v>27.695</c:v>
                </c:pt>
                <c:pt idx="6">
                  <c:v>23.879000000000001</c:v>
                </c:pt>
                <c:pt idx="7">
                  <c:v>20.838000000000001</c:v>
                </c:pt>
                <c:pt idx="8">
                  <c:v>18.356000000000002</c:v>
                </c:pt>
                <c:pt idx="9">
                  <c:v>16.292999999999999</c:v>
                </c:pt>
                <c:pt idx="10">
                  <c:v>14.55</c:v>
                </c:pt>
                <c:pt idx="11">
                  <c:v>13.057</c:v>
                </c:pt>
                <c:pt idx="12">
                  <c:v>11.765000000000001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F54-4E59-9930-161EDB713966}"/>
            </c:ext>
          </c:extLst>
        </c:ser>
        <c:ser>
          <c:idx val="1"/>
          <c:order val="1"/>
          <c:tx>
            <c:strRef>
              <c:f>'LogK graphs'!$D$1</c:f>
              <c:strCache>
                <c:ptCount val="1"/>
                <c:pt idx="0">
                  <c:v>O2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'LogK graphs'!$B$2:$B$14</c:f>
              <c:numCache>
                <c:formatCode>General</c:formatCode>
                <c:ptCount val="13"/>
                <c:pt idx="0">
                  <c:v>25</c:v>
                </c:pt>
                <c:pt idx="1">
                  <c:v>100</c:v>
                </c:pt>
                <c:pt idx="2">
                  <c:v>200</c:v>
                </c:pt>
                <c:pt idx="3">
                  <c:v>300</c:v>
                </c:pt>
                <c:pt idx="4">
                  <c:v>400</c:v>
                </c:pt>
                <c:pt idx="5">
                  <c:v>500</c:v>
                </c:pt>
                <c:pt idx="6">
                  <c:v>600</c:v>
                </c:pt>
                <c:pt idx="7">
                  <c:v>700</c:v>
                </c:pt>
                <c:pt idx="8">
                  <c:v>800</c:v>
                </c:pt>
                <c:pt idx="9">
                  <c:v>900</c:v>
                </c:pt>
                <c:pt idx="10">
                  <c:v>1000</c:v>
                </c:pt>
                <c:pt idx="11">
                  <c:v>1100</c:v>
                </c:pt>
                <c:pt idx="12">
                  <c:v>1200</c:v>
                </c:pt>
              </c:numCache>
            </c:numRef>
          </c:xVal>
          <c:yVal>
            <c:numRef>
              <c:f>'LogK graphs'!$D$2:$D$14</c:f>
              <c:numCache>
                <c:formatCode>General</c:formatCode>
                <c:ptCount val="13"/>
                <c:pt idx="0">
                  <c:v>80.078000000000003</c:v>
                </c:pt>
                <c:pt idx="1">
                  <c:v>63.04</c:v>
                </c:pt>
                <c:pt idx="2">
                  <c:v>48.704000000000001</c:v>
                </c:pt>
                <c:pt idx="3">
                  <c:v>39.354999999999997</c:v>
                </c:pt>
                <c:pt idx="4">
                  <c:v>32.771999999999998</c:v>
                </c:pt>
                <c:pt idx="5">
                  <c:v>27.884</c:v>
                </c:pt>
                <c:pt idx="6">
                  <c:v>24.11</c:v>
                </c:pt>
                <c:pt idx="7">
                  <c:v>21.108000000000001</c:v>
                </c:pt>
                <c:pt idx="8">
                  <c:v>18.661999999999999</c:v>
                </c:pt>
                <c:pt idx="9">
                  <c:v>16.632000000000001</c:v>
                </c:pt>
                <c:pt idx="10">
                  <c:v>14.919</c:v>
                </c:pt>
                <c:pt idx="11">
                  <c:v>13.454000000000001</c:v>
                </c:pt>
                <c:pt idx="12">
                  <c:v>12.188000000000001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F54-4E59-9930-161EDB713966}"/>
            </c:ext>
          </c:extLst>
        </c:ser>
        <c:ser>
          <c:idx val="2"/>
          <c:order val="2"/>
          <c:tx>
            <c:strRef>
              <c:f>'LogK graphs'!$E$1</c:f>
              <c:strCache>
                <c:ptCount val="1"/>
                <c:pt idx="0">
                  <c:v>CH4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'LogK graphs'!$B$2:$B$14</c:f>
              <c:numCache>
                <c:formatCode>General</c:formatCode>
                <c:ptCount val="13"/>
                <c:pt idx="0">
                  <c:v>25</c:v>
                </c:pt>
                <c:pt idx="1">
                  <c:v>100</c:v>
                </c:pt>
                <c:pt idx="2">
                  <c:v>200</c:v>
                </c:pt>
                <c:pt idx="3">
                  <c:v>300</c:v>
                </c:pt>
                <c:pt idx="4">
                  <c:v>400</c:v>
                </c:pt>
                <c:pt idx="5">
                  <c:v>500</c:v>
                </c:pt>
                <c:pt idx="6">
                  <c:v>600</c:v>
                </c:pt>
                <c:pt idx="7">
                  <c:v>700</c:v>
                </c:pt>
                <c:pt idx="8">
                  <c:v>800</c:v>
                </c:pt>
                <c:pt idx="9">
                  <c:v>900</c:v>
                </c:pt>
                <c:pt idx="10">
                  <c:v>1000</c:v>
                </c:pt>
                <c:pt idx="11">
                  <c:v>1100</c:v>
                </c:pt>
                <c:pt idx="12">
                  <c:v>1200</c:v>
                </c:pt>
              </c:numCache>
            </c:numRef>
          </c:xVal>
          <c:yVal>
            <c:numRef>
              <c:f>'LogK graphs'!$E$2:$E$14</c:f>
              <c:numCache>
                <c:formatCode>General</c:formatCode>
                <c:ptCount val="13"/>
                <c:pt idx="0">
                  <c:v>-19.890999999999998</c:v>
                </c:pt>
                <c:pt idx="1">
                  <c:v>-14.023</c:v>
                </c:pt>
                <c:pt idx="2">
                  <c:v>-8.9670000000000005</c:v>
                </c:pt>
                <c:pt idx="3">
                  <c:v>-5.5869999999999997</c:v>
                </c:pt>
                <c:pt idx="4">
                  <c:v>-3.1549999999999998</c:v>
                </c:pt>
                <c:pt idx="5">
                  <c:v>-1.3140000000000001</c:v>
                </c:pt>
                <c:pt idx="6">
                  <c:v>0.129</c:v>
                </c:pt>
                <c:pt idx="7">
                  <c:v>1.2929999999999999</c:v>
                </c:pt>
                <c:pt idx="8">
                  <c:v>2.2509999999999999</c:v>
                </c:pt>
                <c:pt idx="9">
                  <c:v>3.0539999999999998</c:v>
                </c:pt>
                <c:pt idx="10">
                  <c:v>3.7370000000000001</c:v>
                </c:pt>
                <c:pt idx="11">
                  <c:v>4.3239999999999998</c:v>
                </c:pt>
                <c:pt idx="12">
                  <c:v>4.8330000000000002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F54-4E59-9930-161EDB713966}"/>
            </c:ext>
          </c:extLst>
        </c:ser>
        <c:ser>
          <c:idx val="3"/>
          <c:order val="3"/>
          <c:tx>
            <c:strRef>
              <c:f>'LogK graphs'!$F$1</c:f>
              <c:strCache>
                <c:ptCount val="1"/>
                <c:pt idx="0">
                  <c:v>CH4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'LogK graphs'!$B$2:$B$14</c:f>
              <c:numCache>
                <c:formatCode>General</c:formatCode>
                <c:ptCount val="13"/>
                <c:pt idx="0">
                  <c:v>25</c:v>
                </c:pt>
                <c:pt idx="1">
                  <c:v>100</c:v>
                </c:pt>
                <c:pt idx="2">
                  <c:v>200</c:v>
                </c:pt>
                <c:pt idx="3">
                  <c:v>300</c:v>
                </c:pt>
                <c:pt idx="4">
                  <c:v>400</c:v>
                </c:pt>
                <c:pt idx="5">
                  <c:v>500</c:v>
                </c:pt>
                <c:pt idx="6">
                  <c:v>600</c:v>
                </c:pt>
                <c:pt idx="7">
                  <c:v>700</c:v>
                </c:pt>
                <c:pt idx="8">
                  <c:v>800</c:v>
                </c:pt>
                <c:pt idx="9">
                  <c:v>900</c:v>
                </c:pt>
                <c:pt idx="10">
                  <c:v>1000</c:v>
                </c:pt>
                <c:pt idx="11">
                  <c:v>1100</c:v>
                </c:pt>
                <c:pt idx="12">
                  <c:v>1200</c:v>
                </c:pt>
              </c:numCache>
            </c:numRef>
          </c:xVal>
          <c:yVal>
            <c:numRef>
              <c:f>'LogK graphs'!$F$2:$F$14</c:f>
              <c:numCache>
                <c:formatCode>General</c:formatCode>
                <c:ptCount val="13"/>
                <c:pt idx="0">
                  <c:v>-19.875</c:v>
                </c:pt>
                <c:pt idx="1">
                  <c:v>-14.173</c:v>
                </c:pt>
                <c:pt idx="2">
                  <c:v>-9.58</c:v>
                </c:pt>
                <c:pt idx="3">
                  <c:v>-6.7220000000000004</c:v>
                </c:pt>
                <c:pt idx="4">
                  <c:v>-4.798</c:v>
                </c:pt>
                <c:pt idx="5">
                  <c:v>-3.4329999999999998</c:v>
                </c:pt>
                <c:pt idx="6">
                  <c:v>-2.4249999999999998</c:v>
                </c:pt>
                <c:pt idx="7">
                  <c:v>-1.66</c:v>
                </c:pt>
                <c:pt idx="8">
                  <c:v>-1.0660000000000001</c:v>
                </c:pt>
                <c:pt idx="9">
                  <c:v>-0.59599999999999997</c:v>
                </c:pt>
                <c:pt idx="10">
                  <c:v>-0.22</c:v>
                </c:pt>
                <c:pt idx="11">
                  <c:v>8.5000000000000006E-2</c:v>
                </c:pt>
                <c:pt idx="12">
                  <c:v>0.33300000000000002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F54-4E59-9930-161EDB713966}"/>
            </c:ext>
          </c:extLst>
        </c:ser>
        <c:ser>
          <c:idx val="4"/>
          <c:order val="4"/>
          <c:tx>
            <c:strRef>
              <c:f>'LogK graphs'!$G$1</c:f>
              <c:strCache>
                <c:ptCount val="1"/>
                <c:pt idx="0">
                  <c:v>CO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'LogK graphs'!$B$2:$B$14</c:f>
              <c:numCache>
                <c:formatCode>General</c:formatCode>
                <c:ptCount val="13"/>
                <c:pt idx="0">
                  <c:v>25</c:v>
                </c:pt>
                <c:pt idx="1">
                  <c:v>100</c:v>
                </c:pt>
                <c:pt idx="2">
                  <c:v>200</c:v>
                </c:pt>
                <c:pt idx="3">
                  <c:v>300</c:v>
                </c:pt>
                <c:pt idx="4">
                  <c:v>400</c:v>
                </c:pt>
                <c:pt idx="5">
                  <c:v>500</c:v>
                </c:pt>
                <c:pt idx="6">
                  <c:v>600</c:v>
                </c:pt>
                <c:pt idx="7">
                  <c:v>700</c:v>
                </c:pt>
                <c:pt idx="8">
                  <c:v>800</c:v>
                </c:pt>
                <c:pt idx="9">
                  <c:v>900</c:v>
                </c:pt>
                <c:pt idx="10">
                  <c:v>1000</c:v>
                </c:pt>
                <c:pt idx="11">
                  <c:v>1100</c:v>
                </c:pt>
                <c:pt idx="12">
                  <c:v>1200</c:v>
                </c:pt>
              </c:numCache>
            </c:numRef>
          </c:xVal>
          <c:yVal>
            <c:numRef>
              <c:f>'LogK graphs'!$G$2:$G$14</c:f>
              <c:numCache>
                <c:formatCode>General</c:formatCode>
                <c:ptCount val="13"/>
                <c:pt idx="0">
                  <c:v>5.0170000000000003</c:v>
                </c:pt>
                <c:pt idx="1">
                  <c:v>3.573</c:v>
                </c:pt>
                <c:pt idx="2">
                  <c:v>2.3769999999999998</c:v>
                </c:pt>
                <c:pt idx="3">
                  <c:v>1.6160000000000001</c:v>
                </c:pt>
                <c:pt idx="4">
                  <c:v>1.0940000000000001</c:v>
                </c:pt>
                <c:pt idx="5">
                  <c:v>0.71799999999999997</c:v>
                </c:pt>
                <c:pt idx="6">
                  <c:v>0.436</c:v>
                </c:pt>
                <c:pt idx="7">
                  <c:v>0.218</c:v>
                </c:pt>
                <c:pt idx="8">
                  <c:v>4.5999999999999999E-2</c:v>
                </c:pt>
                <c:pt idx="9">
                  <c:v>-9.2999999999999999E-2</c:v>
                </c:pt>
                <c:pt idx="10">
                  <c:v>-0.20699999999999999</c:v>
                </c:pt>
                <c:pt idx="11">
                  <c:v>-0.30099999999999999</c:v>
                </c:pt>
                <c:pt idx="12">
                  <c:v>-0.38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F54-4E59-9930-161EDB713966}"/>
            </c:ext>
          </c:extLst>
        </c:ser>
        <c:ser>
          <c:idx val="5"/>
          <c:order val="5"/>
          <c:tx>
            <c:strRef>
              <c:f>'LogK graphs'!$H$1</c:f>
              <c:strCache>
                <c:ptCount val="1"/>
                <c:pt idx="0">
                  <c:v>CO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xVal>
            <c:numRef>
              <c:f>'LogK graphs'!$B$2:$B$14</c:f>
              <c:numCache>
                <c:formatCode>General</c:formatCode>
                <c:ptCount val="13"/>
                <c:pt idx="0">
                  <c:v>25</c:v>
                </c:pt>
                <c:pt idx="1">
                  <c:v>100</c:v>
                </c:pt>
                <c:pt idx="2">
                  <c:v>200</c:v>
                </c:pt>
                <c:pt idx="3">
                  <c:v>300</c:v>
                </c:pt>
                <c:pt idx="4">
                  <c:v>400</c:v>
                </c:pt>
                <c:pt idx="5">
                  <c:v>500</c:v>
                </c:pt>
                <c:pt idx="6">
                  <c:v>600</c:v>
                </c:pt>
                <c:pt idx="7">
                  <c:v>700</c:v>
                </c:pt>
                <c:pt idx="8">
                  <c:v>800</c:v>
                </c:pt>
                <c:pt idx="9">
                  <c:v>900</c:v>
                </c:pt>
                <c:pt idx="10">
                  <c:v>1000</c:v>
                </c:pt>
                <c:pt idx="11">
                  <c:v>1100</c:v>
                </c:pt>
                <c:pt idx="12">
                  <c:v>1200</c:v>
                </c:pt>
              </c:numCache>
            </c:numRef>
          </c:xVal>
          <c:yVal>
            <c:numRef>
              <c:f>'LogK graphs'!$H$2:$H$14</c:f>
              <c:numCache>
                <c:formatCode>General</c:formatCode>
                <c:ptCount val="13"/>
                <c:pt idx="0">
                  <c:v>5.0149999999999997</c:v>
                </c:pt>
                <c:pt idx="1">
                  <c:v>3.589</c:v>
                </c:pt>
                <c:pt idx="2">
                  <c:v>2.44</c:v>
                </c:pt>
                <c:pt idx="3">
                  <c:v>1.732</c:v>
                </c:pt>
                <c:pt idx="4">
                  <c:v>1.2609999999999999</c:v>
                </c:pt>
                <c:pt idx="5">
                  <c:v>0.93200000000000005</c:v>
                </c:pt>
                <c:pt idx="6">
                  <c:v>0.69399999999999995</c:v>
                </c:pt>
                <c:pt idx="7">
                  <c:v>0.51600000000000001</c:v>
                </c:pt>
                <c:pt idx="8">
                  <c:v>0.38100000000000001</c:v>
                </c:pt>
                <c:pt idx="9">
                  <c:v>0.27600000000000002</c:v>
                </c:pt>
                <c:pt idx="10">
                  <c:v>0.193</c:v>
                </c:pt>
                <c:pt idx="11">
                  <c:v>0.128</c:v>
                </c:pt>
                <c:pt idx="12">
                  <c:v>7.5999999999999998E-2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F54-4E59-9930-161EDB713966}"/>
            </c:ext>
          </c:extLst>
        </c:ser>
        <c:ser>
          <c:idx val="6"/>
          <c:order val="6"/>
          <c:tx>
            <c:strRef>
              <c:f>'LogK graphs'!$I$1</c:f>
              <c:strCache>
                <c:ptCount val="1"/>
                <c:pt idx="0">
                  <c:v>S2</c:v>
                </c:pt>
              </c:strCache>
            </c:strRef>
          </c:tx>
          <c:spPr>
            <a:ln w="19050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xVal>
            <c:numRef>
              <c:f>'LogK graphs'!$B$2:$B$14</c:f>
              <c:numCache>
                <c:formatCode>General</c:formatCode>
                <c:ptCount val="13"/>
                <c:pt idx="0">
                  <c:v>25</c:v>
                </c:pt>
                <c:pt idx="1">
                  <c:v>100</c:v>
                </c:pt>
                <c:pt idx="2">
                  <c:v>200</c:v>
                </c:pt>
                <c:pt idx="3">
                  <c:v>300</c:v>
                </c:pt>
                <c:pt idx="4">
                  <c:v>400</c:v>
                </c:pt>
                <c:pt idx="5">
                  <c:v>500</c:v>
                </c:pt>
                <c:pt idx="6">
                  <c:v>600</c:v>
                </c:pt>
                <c:pt idx="7">
                  <c:v>700</c:v>
                </c:pt>
                <c:pt idx="8">
                  <c:v>800</c:v>
                </c:pt>
                <c:pt idx="9">
                  <c:v>900</c:v>
                </c:pt>
                <c:pt idx="10">
                  <c:v>1000</c:v>
                </c:pt>
                <c:pt idx="11">
                  <c:v>1100</c:v>
                </c:pt>
                <c:pt idx="12">
                  <c:v>1200</c:v>
                </c:pt>
              </c:numCache>
            </c:numRef>
          </c:xVal>
          <c:yVal>
            <c:numRef>
              <c:f>'LogK graphs'!$I$2:$I$14</c:f>
              <c:numCache>
                <c:formatCode>General</c:formatCode>
                <c:ptCount val="13"/>
                <c:pt idx="0">
                  <c:v>25.669</c:v>
                </c:pt>
                <c:pt idx="1">
                  <c:v>19.666</c:v>
                </c:pt>
                <c:pt idx="2">
                  <c:v>14.571</c:v>
                </c:pt>
                <c:pt idx="3">
                  <c:v>11.218999999999999</c:v>
                </c:pt>
                <c:pt idx="4">
                  <c:v>8.8409999999999993</c:v>
                </c:pt>
                <c:pt idx="5">
                  <c:v>7.0629999999999997</c:v>
                </c:pt>
                <c:pt idx="6">
                  <c:v>5.6820000000000004</c:v>
                </c:pt>
                <c:pt idx="7">
                  <c:v>4.5789999999999997</c:v>
                </c:pt>
                <c:pt idx="8">
                  <c:v>3.6760000000000002</c:v>
                </c:pt>
                <c:pt idx="9">
                  <c:v>2.9239999999999999</c:v>
                </c:pt>
                <c:pt idx="10">
                  <c:v>2.2890000000000001</c:v>
                </c:pt>
                <c:pt idx="11">
                  <c:v>1.744</c:v>
                </c:pt>
                <c:pt idx="12">
                  <c:v>1.2729999999999999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F54-4E59-9930-161EDB713966}"/>
            </c:ext>
          </c:extLst>
        </c:ser>
        <c:ser>
          <c:idx val="7"/>
          <c:order val="7"/>
          <c:tx>
            <c:strRef>
              <c:f>'LogK graphs'!$J$1</c:f>
              <c:strCache>
                <c:ptCount val="1"/>
                <c:pt idx="0">
                  <c:v>S2</c:v>
                </c:pt>
              </c:strCache>
            </c:strRef>
          </c:tx>
          <c:spPr>
            <a:ln w="19050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xVal>
            <c:numRef>
              <c:f>'LogK graphs'!$B$2:$B$14</c:f>
              <c:numCache>
                <c:formatCode>General</c:formatCode>
                <c:ptCount val="13"/>
                <c:pt idx="0">
                  <c:v>25</c:v>
                </c:pt>
                <c:pt idx="1">
                  <c:v>100</c:v>
                </c:pt>
                <c:pt idx="2">
                  <c:v>200</c:v>
                </c:pt>
                <c:pt idx="3">
                  <c:v>300</c:v>
                </c:pt>
                <c:pt idx="4">
                  <c:v>400</c:v>
                </c:pt>
                <c:pt idx="5">
                  <c:v>500</c:v>
                </c:pt>
                <c:pt idx="6">
                  <c:v>600</c:v>
                </c:pt>
                <c:pt idx="7">
                  <c:v>700</c:v>
                </c:pt>
                <c:pt idx="8">
                  <c:v>800</c:v>
                </c:pt>
                <c:pt idx="9">
                  <c:v>900</c:v>
                </c:pt>
                <c:pt idx="10">
                  <c:v>1000</c:v>
                </c:pt>
                <c:pt idx="11">
                  <c:v>1100</c:v>
                </c:pt>
                <c:pt idx="12">
                  <c:v>1200</c:v>
                </c:pt>
              </c:numCache>
            </c:numRef>
          </c:xVal>
          <c:yVal>
            <c:numRef>
              <c:f>'LogK graphs'!$J$2:$J$14</c:f>
              <c:numCache>
                <c:formatCode>General</c:formatCode>
                <c:ptCount val="13"/>
                <c:pt idx="0">
                  <c:v>25.408999999999999</c:v>
                </c:pt>
                <c:pt idx="1">
                  <c:v>19.486000000000001</c:v>
                </c:pt>
                <c:pt idx="2">
                  <c:v>14.573</c:v>
                </c:pt>
                <c:pt idx="3">
                  <c:v>11.416</c:v>
                </c:pt>
                <c:pt idx="4">
                  <c:v>9.2249999999999996</c:v>
                </c:pt>
                <c:pt idx="5">
                  <c:v>7.6210000000000004</c:v>
                </c:pt>
                <c:pt idx="6">
                  <c:v>6.4009999999999998</c:v>
                </c:pt>
                <c:pt idx="7">
                  <c:v>5.4429999999999996</c:v>
                </c:pt>
                <c:pt idx="8">
                  <c:v>4.6749999999999998</c:v>
                </c:pt>
                <c:pt idx="9">
                  <c:v>4.0469999999999997</c:v>
                </c:pt>
                <c:pt idx="10">
                  <c:v>3.5259999999999998</c:v>
                </c:pt>
                <c:pt idx="11">
                  <c:v>3.0870000000000002</c:v>
                </c:pt>
                <c:pt idx="12">
                  <c:v>2.714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F54-4E59-9930-161EDB713966}"/>
            </c:ext>
          </c:extLst>
        </c:ser>
        <c:ser>
          <c:idx val="8"/>
          <c:order val="8"/>
          <c:tx>
            <c:strRef>
              <c:f>'LogK graphs'!$K$1</c:f>
              <c:strCache>
                <c:ptCount val="1"/>
                <c:pt idx="0">
                  <c:v>SO3</c:v>
                </c:pt>
              </c:strCache>
            </c:strRef>
          </c:tx>
          <c:spPr>
            <a:ln w="19050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xVal>
            <c:numRef>
              <c:f>'LogK graphs'!$B$2:$B$14</c:f>
              <c:numCache>
                <c:formatCode>General</c:formatCode>
                <c:ptCount val="13"/>
                <c:pt idx="0">
                  <c:v>25</c:v>
                </c:pt>
                <c:pt idx="1">
                  <c:v>100</c:v>
                </c:pt>
                <c:pt idx="2">
                  <c:v>200</c:v>
                </c:pt>
                <c:pt idx="3">
                  <c:v>300</c:v>
                </c:pt>
                <c:pt idx="4">
                  <c:v>400</c:v>
                </c:pt>
                <c:pt idx="5">
                  <c:v>500</c:v>
                </c:pt>
                <c:pt idx="6">
                  <c:v>600</c:v>
                </c:pt>
                <c:pt idx="7">
                  <c:v>700</c:v>
                </c:pt>
                <c:pt idx="8">
                  <c:v>800</c:v>
                </c:pt>
                <c:pt idx="9">
                  <c:v>900</c:v>
                </c:pt>
                <c:pt idx="10">
                  <c:v>1000</c:v>
                </c:pt>
                <c:pt idx="11">
                  <c:v>1100</c:v>
                </c:pt>
                <c:pt idx="12">
                  <c:v>1200</c:v>
                </c:pt>
              </c:numCache>
            </c:numRef>
          </c:xVal>
          <c:yVal>
            <c:numRef>
              <c:f>'LogK graphs'!$K$2:$K$14</c:f>
              <c:numCache>
                <c:formatCode>General</c:formatCode>
                <c:ptCount val="13"/>
                <c:pt idx="0">
                  <c:v>61.039000000000001</c:v>
                </c:pt>
                <c:pt idx="1">
                  <c:v>48.655000000000001</c:v>
                </c:pt>
                <c:pt idx="2">
                  <c:v>38.161000000000001</c:v>
                </c:pt>
                <c:pt idx="3">
                  <c:v>31.256</c:v>
                </c:pt>
                <c:pt idx="4">
                  <c:v>26.353000000000002</c:v>
                </c:pt>
                <c:pt idx="5">
                  <c:v>22.683</c:v>
                </c:pt>
                <c:pt idx="6">
                  <c:v>19.827000000000002</c:v>
                </c:pt>
                <c:pt idx="7">
                  <c:v>17.539000000000001</c:v>
                </c:pt>
                <c:pt idx="8">
                  <c:v>15.663</c:v>
                </c:pt>
                <c:pt idx="9">
                  <c:v>14.095000000000001</c:v>
                </c:pt>
                <c:pt idx="10">
                  <c:v>12.765000000000001</c:v>
                </c:pt>
                <c:pt idx="11">
                  <c:v>11.622</c:v>
                </c:pt>
                <c:pt idx="12">
                  <c:v>10.63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0F54-4E59-9930-161EDB713966}"/>
            </c:ext>
          </c:extLst>
        </c:ser>
        <c:ser>
          <c:idx val="9"/>
          <c:order val="9"/>
          <c:tx>
            <c:strRef>
              <c:f>'LogK graphs'!$L$1</c:f>
              <c:strCache>
                <c:ptCount val="1"/>
                <c:pt idx="0">
                  <c:v>SO3</c:v>
                </c:pt>
              </c:strCache>
            </c:strRef>
          </c:tx>
          <c:spPr>
            <a:ln w="19050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xVal>
            <c:numRef>
              <c:f>'LogK graphs'!$B$2:$B$14</c:f>
              <c:numCache>
                <c:formatCode>General</c:formatCode>
                <c:ptCount val="13"/>
                <c:pt idx="0">
                  <c:v>25</c:v>
                </c:pt>
                <c:pt idx="1">
                  <c:v>100</c:v>
                </c:pt>
                <c:pt idx="2">
                  <c:v>200</c:v>
                </c:pt>
                <c:pt idx="3">
                  <c:v>300</c:v>
                </c:pt>
                <c:pt idx="4">
                  <c:v>400</c:v>
                </c:pt>
                <c:pt idx="5">
                  <c:v>500</c:v>
                </c:pt>
                <c:pt idx="6">
                  <c:v>600</c:v>
                </c:pt>
                <c:pt idx="7">
                  <c:v>700</c:v>
                </c:pt>
                <c:pt idx="8">
                  <c:v>800</c:v>
                </c:pt>
                <c:pt idx="9">
                  <c:v>900</c:v>
                </c:pt>
                <c:pt idx="10">
                  <c:v>1000</c:v>
                </c:pt>
                <c:pt idx="11">
                  <c:v>1100</c:v>
                </c:pt>
                <c:pt idx="12">
                  <c:v>1200</c:v>
                </c:pt>
              </c:numCache>
            </c:numRef>
          </c:xVal>
          <c:yVal>
            <c:numRef>
              <c:f>'LogK graphs'!$L$2:$L$14</c:f>
              <c:numCache>
                <c:formatCode>General</c:formatCode>
                <c:ptCount val="13"/>
                <c:pt idx="0">
                  <c:v>60.927999999999997</c:v>
                </c:pt>
                <c:pt idx="1">
                  <c:v>48.548999999999999</c:v>
                </c:pt>
                <c:pt idx="2">
                  <c:v>38.029000000000003</c:v>
                </c:pt>
                <c:pt idx="3">
                  <c:v>31.091000000000001</c:v>
                </c:pt>
                <c:pt idx="4">
                  <c:v>26.152999999999999</c:v>
                </c:pt>
                <c:pt idx="5">
                  <c:v>22.449000000000002</c:v>
                </c:pt>
                <c:pt idx="6">
                  <c:v>19.561</c:v>
                </c:pt>
                <c:pt idx="7">
                  <c:v>17.244</c:v>
                </c:pt>
                <c:pt idx="8">
                  <c:v>15.340999999999999</c:v>
                </c:pt>
                <c:pt idx="9">
                  <c:v>13.749000000000001</c:v>
                </c:pt>
                <c:pt idx="10">
                  <c:v>12.397</c:v>
                </c:pt>
                <c:pt idx="11">
                  <c:v>11.234</c:v>
                </c:pt>
                <c:pt idx="12">
                  <c:v>10.222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0F54-4E59-9930-161EDB7139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11508584"/>
        <c:axId val="811508912"/>
      </c:scatterChart>
      <c:valAx>
        <c:axId val="8115085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11508912"/>
        <c:crosses val="autoZero"/>
        <c:crossBetween val="midCat"/>
      </c:valAx>
      <c:valAx>
        <c:axId val="8115089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1150858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'LogK graphs'!$O$1</c:f>
              <c:strCache>
                <c:ptCount val="1"/>
                <c:pt idx="0">
                  <c:v>diamond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'LogK graphs'!$N$2:$N$14</c:f>
              <c:numCache>
                <c:formatCode>General</c:formatCode>
                <c:ptCount val="13"/>
                <c:pt idx="0">
                  <c:v>25</c:v>
                </c:pt>
                <c:pt idx="1">
                  <c:v>100</c:v>
                </c:pt>
                <c:pt idx="2">
                  <c:v>200</c:v>
                </c:pt>
                <c:pt idx="3">
                  <c:v>300</c:v>
                </c:pt>
                <c:pt idx="4">
                  <c:v>400</c:v>
                </c:pt>
                <c:pt idx="5">
                  <c:v>500</c:v>
                </c:pt>
                <c:pt idx="6">
                  <c:v>600</c:v>
                </c:pt>
                <c:pt idx="7">
                  <c:v>700</c:v>
                </c:pt>
                <c:pt idx="8">
                  <c:v>800</c:v>
                </c:pt>
                <c:pt idx="9">
                  <c:v>900</c:v>
                </c:pt>
                <c:pt idx="10">
                  <c:v>1000</c:v>
                </c:pt>
                <c:pt idx="11">
                  <c:v>1100</c:v>
                </c:pt>
                <c:pt idx="12">
                  <c:v>1200</c:v>
                </c:pt>
              </c:numCache>
            </c:numRef>
          </c:xVal>
          <c:yVal>
            <c:numRef>
              <c:f>'LogK graphs'!$O$2:$O$14</c:f>
              <c:numCache>
                <c:formatCode>General</c:formatCode>
                <c:ptCount val="13"/>
                <c:pt idx="0">
                  <c:v>-10.494</c:v>
                </c:pt>
                <c:pt idx="1">
                  <c:v>-7.3609999999999998</c:v>
                </c:pt>
                <c:pt idx="2">
                  <c:v>-4.6740000000000004</c:v>
                </c:pt>
                <c:pt idx="3">
                  <c:v>-2.8849999999999998</c:v>
                </c:pt>
                <c:pt idx="4">
                  <c:v>-1.6020000000000001</c:v>
                </c:pt>
                <c:pt idx="5">
                  <c:v>-0.63300000000000001</c:v>
                </c:pt>
                <c:pt idx="6">
                  <c:v>0.124</c:v>
                </c:pt>
                <c:pt idx="7">
                  <c:v>0.73399999999999999</c:v>
                </c:pt>
                <c:pt idx="8">
                  <c:v>1.2350000000000001</c:v>
                </c:pt>
                <c:pt idx="9">
                  <c:v>1.6539999999999999</c:v>
                </c:pt>
                <c:pt idx="10">
                  <c:v>2.0089999999999999</c:v>
                </c:pt>
                <c:pt idx="11">
                  <c:v>2.3140000000000001</c:v>
                </c:pt>
                <c:pt idx="12">
                  <c:v>2.577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CE1-4A07-A240-77E77B328406}"/>
            </c:ext>
          </c:extLst>
        </c:ser>
        <c:ser>
          <c:idx val="1"/>
          <c:order val="1"/>
          <c:tx>
            <c:strRef>
              <c:f>'LogK graphs'!$P$1</c:f>
              <c:strCache>
                <c:ptCount val="1"/>
                <c:pt idx="0">
                  <c:v>diamond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'LogK graphs'!$N$2:$N$14</c:f>
              <c:numCache>
                <c:formatCode>General</c:formatCode>
                <c:ptCount val="13"/>
                <c:pt idx="0">
                  <c:v>25</c:v>
                </c:pt>
                <c:pt idx="1">
                  <c:v>100</c:v>
                </c:pt>
                <c:pt idx="2">
                  <c:v>200</c:v>
                </c:pt>
                <c:pt idx="3">
                  <c:v>300</c:v>
                </c:pt>
                <c:pt idx="4">
                  <c:v>400</c:v>
                </c:pt>
                <c:pt idx="5">
                  <c:v>500</c:v>
                </c:pt>
                <c:pt idx="6">
                  <c:v>600</c:v>
                </c:pt>
                <c:pt idx="7">
                  <c:v>700</c:v>
                </c:pt>
                <c:pt idx="8">
                  <c:v>800</c:v>
                </c:pt>
                <c:pt idx="9">
                  <c:v>900</c:v>
                </c:pt>
                <c:pt idx="10">
                  <c:v>1000</c:v>
                </c:pt>
                <c:pt idx="11">
                  <c:v>1100</c:v>
                </c:pt>
                <c:pt idx="12">
                  <c:v>1200</c:v>
                </c:pt>
              </c:numCache>
            </c:numRef>
          </c:xVal>
          <c:yVal>
            <c:numRef>
              <c:f>'LogK graphs'!$P$2:$P$14</c:f>
              <c:numCache>
                <c:formatCode>General</c:formatCode>
                <c:ptCount val="13"/>
                <c:pt idx="0">
                  <c:v>-10.486000000000001</c:v>
                </c:pt>
                <c:pt idx="1">
                  <c:v>-7.3689999999999998</c:v>
                </c:pt>
                <c:pt idx="2">
                  <c:v>-4.7290000000000001</c:v>
                </c:pt>
                <c:pt idx="3">
                  <c:v>-2.9940000000000002</c:v>
                </c:pt>
                <c:pt idx="4">
                  <c:v>-1.7649999999999999</c:v>
                </c:pt>
                <c:pt idx="5">
                  <c:v>-0.84799999999999998</c:v>
                </c:pt>
                <c:pt idx="6">
                  <c:v>-0.13600000000000001</c:v>
                </c:pt>
                <c:pt idx="7">
                  <c:v>0.433</c:v>
                </c:pt>
                <c:pt idx="8">
                  <c:v>0.89700000000000002</c:v>
                </c:pt>
                <c:pt idx="9">
                  <c:v>1.2829999999999999</c:v>
                </c:pt>
                <c:pt idx="10">
                  <c:v>1.609</c:v>
                </c:pt>
                <c:pt idx="11">
                  <c:v>1.8879999999999999</c:v>
                </c:pt>
                <c:pt idx="12">
                  <c:v>2.1280000000000001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CE1-4A07-A240-77E77B328406}"/>
            </c:ext>
          </c:extLst>
        </c:ser>
        <c:ser>
          <c:idx val="2"/>
          <c:order val="2"/>
          <c:tx>
            <c:strRef>
              <c:f>'LogK graphs'!$Q$1</c:f>
              <c:strCache>
                <c:ptCount val="1"/>
                <c:pt idx="0">
                  <c:v>graphite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'LogK graphs'!$N$2:$N$14</c:f>
              <c:numCache>
                <c:formatCode>General</c:formatCode>
                <c:ptCount val="13"/>
                <c:pt idx="0">
                  <c:v>25</c:v>
                </c:pt>
                <c:pt idx="1">
                  <c:v>100</c:v>
                </c:pt>
                <c:pt idx="2">
                  <c:v>200</c:v>
                </c:pt>
                <c:pt idx="3">
                  <c:v>300</c:v>
                </c:pt>
                <c:pt idx="4">
                  <c:v>400</c:v>
                </c:pt>
                <c:pt idx="5">
                  <c:v>500</c:v>
                </c:pt>
                <c:pt idx="6">
                  <c:v>600</c:v>
                </c:pt>
                <c:pt idx="7">
                  <c:v>700</c:v>
                </c:pt>
                <c:pt idx="8">
                  <c:v>800</c:v>
                </c:pt>
                <c:pt idx="9">
                  <c:v>900</c:v>
                </c:pt>
                <c:pt idx="10">
                  <c:v>1000</c:v>
                </c:pt>
                <c:pt idx="11">
                  <c:v>1100</c:v>
                </c:pt>
                <c:pt idx="12">
                  <c:v>1200</c:v>
                </c:pt>
              </c:numCache>
            </c:numRef>
          </c:xVal>
          <c:yVal>
            <c:numRef>
              <c:f>'LogK graphs'!$Q$2:$Q$14</c:f>
              <c:numCache>
                <c:formatCode>General</c:formatCode>
                <c:ptCount val="13"/>
                <c:pt idx="0">
                  <c:v>-11.002000000000001</c:v>
                </c:pt>
                <c:pt idx="1">
                  <c:v>-7.8049999999999997</c:v>
                </c:pt>
                <c:pt idx="2">
                  <c:v>-5.07</c:v>
                </c:pt>
                <c:pt idx="3">
                  <c:v>-3.254</c:v>
                </c:pt>
                <c:pt idx="4">
                  <c:v>-1.9530000000000001</c:v>
                </c:pt>
                <c:pt idx="5">
                  <c:v>-0.97199999999999998</c:v>
                </c:pt>
                <c:pt idx="6">
                  <c:v>-0.20399999999999999</c:v>
                </c:pt>
                <c:pt idx="7">
                  <c:v>0.41399999999999998</c:v>
                </c:pt>
                <c:pt idx="8">
                  <c:v>0.92300000000000004</c:v>
                </c:pt>
                <c:pt idx="9">
                  <c:v>1.35</c:v>
                </c:pt>
                <c:pt idx="10">
                  <c:v>1.714</c:v>
                </c:pt>
                <c:pt idx="11">
                  <c:v>2.0259999999999998</c:v>
                </c:pt>
                <c:pt idx="12">
                  <c:v>2.298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CE1-4A07-A240-77E77B328406}"/>
            </c:ext>
          </c:extLst>
        </c:ser>
        <c:ser>
          <c:idx val="3"/>
          <c:order val="3"/>
          <c:tx>
            <c:strRef>
              <c:f>'LogK graphs'!$R$1</c:f>
              <c:strCache>
                <c:ptCount val="1"/>
                <c:pt idx="0">
                  <c:v>graphite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'LogK graphs'!$N$2:$N$14</c:f>
              <c:numCache>
                <c:formatCode>General</c:formatCode>
                <c:ptCount val="13"/>
                <c:pt idx="0">
                  <c:v>25</c:v>
                </c:pt>
                <c:pt idx="1">
                  <c:v>100</c:v>
                </c:pt>
                <c:pt idx="2">
                  <c:v>200</c:v>
                </c:pt>
                <c:pt idx="3">
                  <c:v>300</c:v>
                </c:pt>
                <c:pt idx="4">
                  <c:v>400</c:v>
                </c:pt>
                <c:pt idx="5">
                  <c:v>500</c:v>
                </c:pt>
                <c:pt idx="6">
                  <c:v>600</c:v>
                </c:pt>
                <c:pt idx="7">
                  <c:v>700</c:v>
                </c:pt>
                <c:pt idx="8">
                  <c:v>800</c:v>
                </c:pt>
                <c:pt idx="9">
                  <c:v>900</c:v>
                </c:pt>
                <c:pt idx="10">
                  <c:v>1000</c:v>
                </c:pt>
                <c:pt idx="11">
                  <c:v>1100</c:v>
                </c:pt>
                <c:pt idx="12">
                  <c:v>1200</c:v>
                </c:pt>
              </c:numCache>
            </c:numRef>
          </c:xVal>
          <c:yVal>
            <c:numRef>
              <c:f>'LogK graphs'!$R$2:$R$14</c:f>
              <c:numCache>
                <c:formatCode>General</c:formatCode>
                <c:ptCount val="13"/>
                <c:pt idx="0">
                  <c:v>-10.994999999999999</c:v>
                </c:pt>
                <c:pt idx="1">
                  <c:v>-7.8019999999999996</c:v>
                </c:pt>
                <c:pt idx="2">
                  <c:v>-5.0789999999999997</c:v>
                </c:pt>
                <c:pt idx="3">
                  <c:v>-3.278</c:v>
                </c:pt>
                <c:pt idx="4">
                  <c:v>-1.994</c:v>
                </c:pt>
                <c:pt idx="5">
                  <c:v>-1.0289999999999999</c:v>
                </c:pt>
                <c:pt idx="6">
                  <c:v>-0.27600000000000002</c:v>
                </c:pt>
                <c:pt idx="7">
                  <c:v>0.32900000000000001</c:v>
                </c:pt>
                <c:pt idx="8">
                  <c:v>0.82599999999999996</c:v>
                </c:pt>
                <c:pt idx="9">
                  <c:v>1.242</c:v>
                </c:pt>
                <c:pt idx="10">
                  <c:v>1.5940000000000001</c:v>
                </c:pt>
                <c:pt idx="11">
                  <c:v>1.8979999999999999</c:v>
                </c:pt>
                <c:pt idx="12">
                  <c:v>2.161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CE1-4A07-A240-77E77B328406}"/>
            </c:ext>
          </c:extLst>
        </c:ser>
        <c:ser>
          <c:idx val="4"/>
          <c:order val="4"/>
          <c:tx>
            <c:strRef>
              <c:f>'LogK graphs'!$S$1</c:f>
              <c:strCache>
                <c:ptCount val="1"/>
                <c:pt idx="0">
                  <c:v>H2O(l)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'LogK graphs'!$N$2:$N$14</c:f>
              <c:numCache>
                <c:formatCode>General</c:formatCode>
                <c:ptCount val="13"/>
                <c:pt idx="0">
                  <c:v>25</c:v>
                </c:pt>
                <c:pt idx="1">
                  <c:v>100</c:v>
                </c:pt>
                <c:pt idx="2">
                  <c:v>200</c:v>
                </c:pt>
                <c:pt idx="3">
                  <c:v>300</c:v>
                </c:pt>
                <c:pt idx="4">
                  <c:v>400</c:v>
                </c:pt>
                <c:pt idx="5">
                  <c:v>500</c:v>
                </c:pt>
                <c:pt idx="6">
                  <c:v>600</c:v>
                </c:pt>
                <c:pt idx="7">
                  <c:v>700</c:v>
                </c:pt>
                <c:pt idx="8">
                  <c:v>800</c:v>
                </c:pt>
                <c:pt idx="9">
                  <c:v>900</c:v>
                </c:pt>
                <c:pt idx="10">
                  <c:v>1000</c:v>
                </c:pt>
                <c:pt idx="11">
                  <c:v>1100</c:v>
                </c:pt>
                <c:pt idx="12">
                  <c:v>1200</c:v>
                </c:pt>
              </c:numCache>
            </c:numRef>
          </c:xVal>
          <c:yVal>
            <c:numRef>
              <c:f>'LogK graphs'!$S$2:$S$14</c:f>
              <c:numCache>
                <c:formatCode>General</c:formatCode>
                <c:ptCount val="13"/>
                <c:pt idx="0">
                  <c:v>-1.5069999999999999</c:v>
                </c:pt>
                <c:pt idx="1">
                  <c:v>-8.0000000000000002E-3</c:v>
                </c:pt>
                <c:pt idx="2">
                  <c:v>1.145</c:v>
                </c:pt>
                <c:pt idx="3">
                  <c:v>1.8180000000000001</c:v>
                </c:pt>
                <c:pt idx="4">
                  <c:v>2.2370000000000001</c:v>
                </c:pt>
                <c:pt idx="5">
                  <c:v>2.5089999999999999</c:v>
                </c:pt>
                <c:pt idx="6">
                  <c:v>2.69</c:v>
                </c:pt>
                <c:pt idx="7">
                  <c:v>2.8109999999999999</c:v>
                </c:pt>
                <c:pt idx="8">
                  <c:v>2.8929999999999998</c:v>
                </c:pt>
                <c:pt idx="9">
                  <c:v>2.9460000000000002</c:v>
                </c:pt>
                <c:pt idx="10">
                  <c:v>2.98</c:v>
                </c:pt>
                <c:pt idx="11">
                  <c:v>3</c:v>
                </c:pt>
                <c:pt idx="12">
                  <c:v>3.0089999999999999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CE1-4A07-A240-77E77B328406}"/>
            </c:ext>
          </c:extLst>
        </c:ser>
        <c:ser>
          <c:idx val="5"/>
          <c:order val="5"/>
          <c:tx>
            <c:strRef>
              <c:f>'LogK graphs'!$T$1</c:f>
              <c:strCache>
                <c:ptCount val="1"/>
                <c:pt idx="0">
                  <c:v>H2O(l)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xVal>
            <c:numRef>
              <c:f>'LogK graphs'!$N$2:$N$14</c:f>
              <c:numCache>
                <c:formatCode>General</c:formatCode>
                <c:ptCount val="13"/>
                <c:pt idx="0">
                  <c:v>25</c:v>
                </c:pt>
                <c:pt idx="1">
                  <c:v>100</c:v>
                </c:pt>
                <c:pt idx="2">
                  <c:v>200</c:v>
                </c:pt>
                <c:pt idx="3">
                  <c:v>300</c:v>
                </c:pt>
                <c:pt idx="4">
                  <c:v>400</c:v>
                </c:pt>
                <c:pt idx="5">
                  <c:v>500</c:v>
                </c:pt>
                <c:pt idx="6">
                  <c:v>600</c:v>
                </c:pt>
                <c:pt idx="7">
                  <c:v>700</c:v>
                </c:pt>
                <c:pt idx="8">
                  <c:v>800</c:v>
                </c:pt>
                <c:pt idx="9">
                  <c:v>900</c:v>
                </c:pt>
                <c:pt idx="10">
                  <c:v>1000</c:v>
                </c:pt>
                <c:pt idx="11">
                  <c:v>1100</c:v>
                </c:pt>
                <c:pt idx="12">
                  <c:v>1200</c:v>
                </c:pt>
              </c:numCache>
            </c:numRef>
          </c:xVal>
          <c:yVal>
            <c:numRef>
              <c:f>'LogK graphs'!$T$2:$T$14</c:f>
              <c:numCache>
                <c:formatCode>General</c:formatCode>
                <c:ptCount val="13"/>
                <c:pt idx="0">
                  <c:v>-1.5109999999999999</c:v>
                </c:pt>
                <c:pt idx="1">
                  <c:v>1E-3</c:v>
                </c:pt>
                <c:pt idx="2">
                  <c:v>5.3999999999999999E-2</c:v>
                </c:pt>
                <c:pt idx="3">
                  <c:v>0.109</c:v>
                </c:pt>
                <c:pt idx="4">
                  <c:v>0.16200000000000001</c:v>
                </c:pt>
                <c:pt idx="5">
                  <c:v>0.21099999999999999</c:v>
                </c:pt>
                <c:pt idx="6">
                  <c:v>0.25600000000000001</c:v>
                </c:pt>
                <c:pt idx="7">
                  <c:v>0.29699999999999999</c:v>
                </c:pt>
                <c:pt idx="8">
                  <c:v>0.33400000000000002</c:v>
                </c:pt>
                <c:pt idx="9">
                  <c:v>0.36899999999999999</c:v>
                </c:pt>
                <c:pt idx="10">
                  <c:v>0.4</c:v>
                </c:pt>
                <c:pt idx="11">
                  <c:v>0.42899999999999999</c:v>
                </c:pt>
                <c:pt idx="12">
                  <c:v>0.45500000000000002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CE1-4A07-A240-77E77B328406}"/>
            </c:ext>
          </c:extLst>
        </c:ser>
        <c:ser>
          <c:idx val="6"/>
          <c:order val="6"/>
          <c:tx>
            <c:strRef>
              <c:f>'LogK graphs'!$U$1</c:f>
              <c:strCache>
                <c:ptCount val="1"/>
                <c:pt idx="0">
                  <c:v>S(l)</c:v>
                </c:pt>
              </c:strCache>
            </c:strRef>
          </c:tx>
          <c:spPr>
            <a:ln w="19050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xVal>
            <c:numRef>
              <c:f>'LogK graphs'!$N$2:$N$14</c:f>
              <c:numCache>
                <c:formatCode>General</c:formatCode>
                <c:ptCount val="13"/>
                <c:pt idx="0">
                  <c:v>25</c:v>
                </c:pt>
                <c:pt idx="1">
                  <c:v>100</c:v>
                </c:pt>
                <c:pt idx="2">
                  <c:v>200</c:v>
                </c:pt>
                <c:pt idx="3">
                  <c:v>300</c:v>
                </c:pt>
                <c:pt idx="4">
                  <c:v>400</c:v>
                </c:pt>
                <c:pt idx="5">
                  <c:v>500</c:v>
                </c:pt>
                <c:pt idx="6">
                  <c:v>600</c:v>
                </c:pt>
                <c:pt idx="7">
                  <c:v>700</c:v>
                </c:pt>
                <c:pt idx="8">
                  <c:v>800</c:v>
                </c:pt>
                <c:pt idx="9">
                  <c:v>900</c:v>
                </c:pt>
                <c:pt idx="10">
                  <c:v>1000</c:v>
                </c:pt>
                <c:pt idx="11">
                  <c:v>1100</c:v>
                </c:pt>
                <c:pt idx="12">
                  <c:v>1200</c:v>
                </c:pt>
              </c:numCache>
            </c:numRef>
          </c:xVal>
          <c:yVal>
            <c:numRef>
              <c:f>'LogK graphs'!$U$2:$U$14</c:f>
              <c:numCache>
                <c:formatCode>General</c:formatCode>
                <c:ptCount val="13"/>
                <c:pt idx="0">
                  <c:v>5.9329999999999998</c:v>
                </c:pt>
                <c:pt idx="1">
                  <c:v>5.1219999999999999</c:v>
                </c:pt>
                <c:pt idx="2">
                  <c:v>4.375</c:v>
                </c:pt>
                <c:pt idx="3">
                  <c:v>3.827</c:v>
                </c:pt>
                <c:pt idx="4">
                  <c:v>3.4089999999999998</c:v>
                </c:pt>
                <c:pt idx="5">
                  <c:v>3.077</c:v>
                </c:pt>
                <c:pt idx="6">
                  <c:v>2.806</c:v>
                </c:pt>
                <c:pt idx="7">
                  <c:v>2.5779999999999998</c:v>
                </c:pt>
                <c:pt idx="8">
                  <c:v>2.383</c:v>
                </c:pt>
                <c:pt idx="9">
                  <c:v>2.2149999999999999</c:v>
                </c:pt>
                <c:pt idx="10">
                  <c:v>2.0670000000000002</c:v>
                </c:pt>
                <c:pt idx="11">
                  <c:v>1.9359999999999999</c:v>
                </c:pt>
                <c:pt idx="12">
                  <c:v>1.819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CE1-4A07-A240-77E77B328406}"/>
            </c:ext>
          </c:extLst>
        </c:ser>
        <c:ser>
          <c:idx val="7"/>
          <c:order val="7"/>
          <c:tx>
            <c:strRef>
              <c:f>'LogK graphs'!$V$1</c:f>
              <c:strCache>
                <c:ptCount val="1"/>
                <c:pt idx="0">
                  <c:v>S(M)</c:v>
                </c:pt>
              </c:strCache>
            </c:strRef>
          </c:tx>
          <c:spPr>
            <a:ln w="19050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xVal>
            <c:numRef>
              <c:f>'LogK graphs'!$N$2:$N$14</c:f>
              <c:numCache>
                <c:formatCode>General</c:formatCode>
                <c:ptCount val="13"/>
                <c:pt idx="0">
                  <c:v>25</c:v>
                </c:pt>
                <c:pt idx="1">
                  <c:v>100</c:v>
                </c:pt>
                <c:pt idx="2">
                  <c:v>200</c:v>
                </c:pt>
                <c:pt idx="3">
                  <c:v>300</c:v>
                </c:pt>
                <c:pt idx="4">
                  <c:v>400</c:v>
                </c:pt>
                <c:pt idx="5">
                  <c:v>500</c:v>
                </c:pt>
                <c:pt idx="6">
                  <c:v>600</c:v>
                </c:pt>
                <c:pt idx="7">
                  <c:v>700</c:v>
                </c:pt>
                <c:pt idx="8">
                  <c:v>800</c:v>
                </c:pt>
                <c:pt idx="9">
                  <c:v>900</c:v>
                </c:pt>
                <c:pt idx="10">
                  <c:v>1000</c:v>
                </c:pt>
                <c:pt idx="11">
                  <c:v>1100</c:v>
                </c:pt>
                <c:pt idx="12">
                  <c:v>1200</c:v>
                </c:pt>
              </c:numCache>
            </c:numRef>
          </c:xVal>
          <c:yVal>
            <c:numRef>
              <c:f>'LogK graphs'!$V$2:$V$14</c:f>
              <c:numCache>
                <c:formatCode>General</c:formatCode>
                <c:ptCount val="13"/>
                <c:pt idx="0">
                  <c:v>5.8730000000000002</c:v>
                </c:pt>
                <c:pt idx="1">
                  <c:v>5.1120000000000001</c:v>
                </c:pt>
                <c:pt idx="2">
                  <c:v>4.4279999999999999</c:v>
                </c:pt>
                <c:pt idx="3">
                  <c:v>3.95</c:v>
                </c:pt>
                <c:pt idx="4">
                  <c:v>3.5939999999999999</c:v>
                </c:pt>
                <c:pt idx="5">
                  <c:v>3.3149999999999999</c:v>
                </c:pt>
                <c:pt idx="6">
                  <c:v>3.09</c:v>
                </c:pt>
                <c:pt idx="7">
                  <c:v>2.9039999999999999</c:v>
                </c:pt>
                <c:pt idx="8">
                  <c:v>2.7469999999999999</c:v>
                </c:pt>
                <c:pt idx="9">
                  <c:v>2.613</c:v>
                </c:pt>
                <c:pt idx="10">
                  <c:v>2.4969999999999999</c:v>
                </c:pt>
                <c:pt idx="11">
                  <c:v>2.395</c:v>
                </c:pt>
                <c:pt idx="12">
                  <c:v>2.3050000000000002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CE1-4A07-A240-77E77B328406}"/>
            </c:ext>
          </c:extLst>
        </c:ser>
        <c:ser>
          <c:idx val="8"/>
          <c:order val="8"/>
          <c:tx>
            <c:strRef>
              <c:f>'LogK graphs'!$W$1</c:f>
              <c:strCache>
                <c:ptCount val="1"/>
                <c:pt idx="0">
                  <c:v>S(O)</c:v>
                </c:pt>
              </c:strCache>
            </c:strRef>
          </c:tx>
          <c:spPr>
            <a:ln w="19050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xVal>
            <c:numRef>
              <c:f>'LogK graphs'!$N$2:$N$14</c:f>
              <c:numCache>
                <c:formatCode>General</c:formatCode>
                <c:ptCount val="13"/>
                <c:pt idx="0">
                  <c:v>25</c:v>
                </c:pt>
                <c:pt idx="1">
                  <c:v>100</c:v>
                </c:pt>
                <c:pt idx="2">
                  <c:v>200</c:v>
                </c:pt>
                <c:pt idx="3">
                  <c:v>300</c:v>
                </c:pt>
                <c:pt idx="4">
                  <c:v>400</c:v>
                </c:pt>
                <c:pt idx="5">
                  <c:v>500</c:v>
                </c:pt>
                <c:pt idx="6">
                  <c:v>600</c:v>
                </c:pt>
                <c:pt idx="7">
                  <c:v>700</c:v>
                </c:pt>
                <c:pt idx="8">
                  <c:v>800</c:v>
                </c:pt>
                <c:pt idx="9">
                  <c:v>900</c:v>
                </c:pt>
                <c:pt idx="10">
                  <c:v>1000</c:v>
                </c:pt>
                <c:pt idx="11">
                  <c:v>1100</c:v>
                </c:pt>
                <c:pt idx="12">
                  <c:v>1200</c:v>
                </c:pt>
              </c:numCache>
            </c:numRef>
          </c:xVal>
          <c:yVal>
            <c:numRef>
              <c:f>'LogK graphs'!$W$2:$W$14</c:f>
              <c:numCache>
                <c:formatCode>General</c:formatCode>
                <c:ptCount val="13"/>
                <c:pt idx="0">
                  <c:v>5.8609999999999998</c:v>
                </c:pt>
                <c:pt idx="1">
                  <c:v>5.1130000000000004</c:v>
                </c:pt>
                <c:pt idx="2">
                  <c:v>4.4420000000000002</c:v>
                </c:pt>
                <c:pt idx="3">
                  <c:v>3.9729999999999999</c:v>
                </c:pt>
                <c:pt idx="4">
                  <c:v>3.6240000000000001</c:v>
                </c:pt>
                <c:pt idx="5">
                  <c:v>3.3519999999999999</c:v>
                </c:pt>
                <c:pt idx="6">
                  <c:v>3.1320000000000001</c:v>
                </c:pt>
                <c:pt idx="7">
                  <c:v>2.9510000000000001</c:v>
                </c:pt>
                <c:pt idx="8">
                  <c:v>2.798</c:v>
                </c:pt>
                <c:pt idx="9">
                  <c:v>2.6680000000000001</c:v>
                </c:pt>
                <c:pt idx="10">
                  <c:v>2.5550000000000002</c:v>
                </c:pt>
                <c:pt idx="11">
                  <c:v>2.456</c:v>
                </c:pt>
                <c:pt idx="12">
                  <c:v>2.3690000000000002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6CE1-4A07-A240-77E77B328406}"/>
            </c:ext>
          </c:extLst>
        </c:ser>
        <c:ser>
          <c:idx val="9"/>
          <c:order val="9"/>
          <c:tx>
            <c:strRef>
              <c:f>'LogK graphs'!$X$1</c:f>
              <c:strCache>
                <c:ptCount val="1"/>
                <c:pt idx="0">
                  <c:v>Sulfur</c:v>
                </c:pt>
              </c:strCache>
            </c:strRef>
          </c:tx>
          <c:spPr>
            <a:ln w="19050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xVal>
            <c:numRef>
              <c:f>'LogK graphs'!$N$2:$N$14</c:f>
              <c:numCache>
                <c:formatCode>General</c:formatCode>
                <c:ptCount val="13"/>
                <c:pt idx="0">
                  <c:v>25</c:v>
                </c:pt>
                <c:pt idx="1">
                  <c:v>100</c:v>
                </c:pt>
                <c:pt idx="2">
                  <c:v>200</c:v>
                </c:pt>
                <c:pt idx="3">
                  <c:v>300</c:v>
                </c:pt>
                <c:pt idx="4">
                  <c:v>400</c:v>
                </c:pt>
                <c:pt idx="5">
                  <c:v>500</c:v>
                </c:pt>
                <c:pt idx="6">
                  <c:v>600</c:v>
                </c:pt>
                <c:pt idx="7">
                  <c:v>700</c:v>
                </c:pt>
                <c:pt idx="8">
                  <c:v>800</c:v>
                </c:pt>
                <c:pt idx="9">
                  <c:v>900</c:v>
                </c:pt>
                <c:pt idx="10">
                  <c:v>1000</c:v>
                </c:pt>
                <c:pt idx="11">
                  <c:v>1100</c:v>
                </c:pt>
                <c:pt idx="12">
                  <c:v>1200</c:v>
                </c:pt>
              </c:numCache>
            </c:numRef>
          </c:xVal>
          <c:yVal>
            <c:numRef>
              <c:f>'LogK graphs'!$X$2:$X$14</c:f>
              <c:numCache>
                <c:formatCode>General</c:formatCode>
                <c:ptCount val="13"/>
                <c:pt idx="0">
                  <c:v>5.8040000000000003</c:v>
                </c:pt>
                <c:pt idx="1">
                  <c:v>5.0529999999999999</c:v>
                </c:pt>
                <c:pt idx="2">
                  <c:v>4.3479999999999999</c:v>
                </c:pt>
                <c:pt idx="3">
                  <c:v>3.8359999999999999</c:v>
                </c:pt>
                <c:pt idx="4">
                  <c:v>3.4390000000000001</c:v>
                </c:pt>
                <c:pt idx="5">
                  <c:v>3.1190000000000002</c:v>
                </c:pt>
                <c:pt idx="6">
                  <c:v>2.8530000000000002</c:v>
                </c:pt>
                <c:pt idx="7">
                  <c:v>2.6269999999999998</c:v>
                </c:pt>
                <c:pt idx="8">
                  <c:v>2.4319999999999999</c:v>
                </c:pt>
                <c:pt idx="9">
                  <c:v>2.2610000000000001</c:v>
                </c:pt>
                <c:pt idx="10">
                  <c:v>2.11</c:v>
                </c:pt>
                <c:pt idx="11">
                  <c:v>1.9750000000000001</c:v>
                </c:pt>
                <c:pt idx="12">
                  <c:v>1.8540000000000001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6CE1-4A07-A240-77E77B3284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20625072"/>
        <c:axId val="720620152"/>
      </c:scatterChart>
      <c:valAx>
        <c:axId val="7206250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20620152"/>
        <c:crosses val="autoZero"/>
        <c:crossBetween val="midCat"/>
      </c:valAx>
      <c:valAx>
        <c:axId val="720620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2062507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'LogK graphs'!$S$1</c:f>
              <c:strCache>
                <c:ptCount val="1"/>
                <c:pt idx="0">
                  <c:v>H2O(l)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'LogK graphs'!$N$2:$N$14</c:f>
              <c:numCache>
                <c:formatCode>General</c:formatCode>
                <c:ptCount val="13"/>
                <c:pt idx="0">
                  <c:v>25</c:v>
                </c:pt>
                <c:pt idx="1">
                  <c:v>100</c:v>
                </c:pt>
                <c:pt idx="2">
                  <c:v>200</c:v>
                </c:pt>
                <c:pt idx="3">
                  <c:v>300</c:v>
                </c:pt>
                <c:pt idx="4">
                  <c:v>400</c:v>
                </c:pt>
                <c:pt idx="5">
                  <c:v>500</c:v>
                </c:pt>
                <c:pt idx="6">
                  <c:v>600</c:v>
                </c:pt>
                <c:pt idx="7">
                  <c:v>700</c:v>
                </c:pt>
                <c:pt idx="8">
                  <c:v>800</c:v>
                </c:pt>
                <c:pt idx="9">
                  <c:v>900</c:v>
                </c:pt>
                <c:pt idx="10">
                  <c:v>1000</c:v>
                </c:pt>
                <c:pt idx="11">
                  <c:v>1100</c:v>
                </c:pt>
                <c:pt idx="12">
                  <c:v>1200</c:v>
                </c:pt>
              </c:numCache>
            </c:numRef>
          </c:xVal>
          <c:yVal>
            <c:numRef>
              <c:f>'LogK graphs'!$S$2:$S$14</c:f>
              <c:numCache>
                <c:formatCode>General</c:formatCode>
                <c:ptCount val="13"/>
                <c:pt idx="0">
                  <c:v>-1.5069999999999999</c:v>
                </c:pt>
                <c:pt idx="1">
                  <c:v>-8.0000000000000002E-3</c:v>
                </c:pt>
                <c:pt idx="2">
                  <c:v>1.145</c:v>
                </c:pt>
                <c:pt idx="3">
                  <c:v>1.8180000000000001</c:v>
                </c:pt>
                <c:pt idx="4">
                  <c:v>2.2370000000000001</c:v>
                </c:pt>
                <c:pt idx="5">
                  <c:v>2.5089999999999999</c:v>
                </c:pt>
                <c:pt idx="6">
                  <c:v>2.69</c:v>
                </c:pt>
                <c:pt idx="7">
                  <c:v>2.8109999999999999</c:v>
                </c:pt>
                <c:pt idx="8">
                  <c:v>2.8929999999999998</c:v>
                </c:pt>
                <c:pt idx="9">
                  <c:v>2.9460000000000002</c:v>
                </c:pt>
                <c:pt idx="10">
                  <c:v>2.98</c:v>
                </c:pt>
                <c:pt idx="11">
                  <c:v>3</c:v>
                </c:pt>
                <c:pt idx="12">
                  <c:v>3.0089999999999999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BBF-45F4-A4C3-AD1EE2E9CE58}"/>
            </c:ext>
          </c:extLst>
        </c:ser>
        <c:ser>
          <c:idx val="1"/>
          <c:order val="1"/>
          <c:tx>
            <c:strRef>
              <c:f>'LogK graphs'!$T$1</c:f>
              <c:strCache>
                <c:ptCount val="1"/>
                <c:pt idx="0">
                  <c:v>H2O(l)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'LogK graphs'!$N$2:$N$14</c:f>
              <c:numCache>
                <c:formatCode>General</c:formatCode>
                <c:ptCount val="13"/>
                <c:pt idx="0">
                  <c:v>25</c:v>
                </c:pt>
                <c:pt idx="1">
                  <c:v>100</c:v>
                </c:pt>
                <c:pt idx="2">
                  <c:v>200</c:v>
                </c:pt>
                <c:pt idx="3">
                  <c:v>300</c:v>
                </c:pt>
                <c:pt idx="4">
                  <c:v>400</c:v>
                </c:pt>
                <c:pt idx="5">
                  <c:v>500</c:v>
                </c:pt>
                <c:pt idx="6">
                  <c:v>600</c:v>
                </c:pt>
                <c:pt idx="7">
                  <c:v>700</c:v>
                </c:pt>
                <c:pt idx="8">
                  <c:v>800</c:v>
                </c:pt>
                <c:pt idx="9">
                  <c:v>900</c:v>
                </c:pt>
                <c:pt idx="10">
                  <c:v>1000</c:v>
                </c:pt>
                <c:pt idx="11">
                  <c:v>1100</c:v>
                </c:pt>
                <c:pt idx="12">
                  <c:v>1200</c:v>
                </c:pt>
              </c:numCache>
            </c:numRef>
          </c:xVal>
          <c:yVal>
            <c:numRef>
              <c:f>'LogK graphs'!$T$2:$T$14</c:f>
              <c:numCache>
                <c:formatCode>General</c:formatCode>
                <c:ptCount val="13"/>
                <c:pt idx="0">
                  <c:v>-1.5109999999999999</c:v>
                </c:pt>
                <c:pt idx="1">
                  <c:v>1E-3</c:v>
                </c:pt>
                <c:pt idx="2">
                  <c:v>5.3999999999999999E-2</c:v>
                </c:pt>
                <c:pt idx="3">
                  <c:v>0.109</c:v>
                </c:pt>
                <c:pt idx="4">
                  <c:v>0.16200000000000001</c:v>
                </c:pt>
                <c:pt idx="5">
                  <c:v>0.21099999999999999</c:v>
                </c:pt>
                <c:pt idx="6">
                  <c:v>0.25600000000000001</c:v>
                </c:pt>
                <c:pt idx="7">
                  <c:v>0.29699999999999999</c:v>
                </c:pt>
                <c:pt idx="8">
                  <c:v>0.33400000000000002</c:v>
                </c:pt>
                <c:pt idx="9">
                  <c:v>0.36899999999999999</c:v>
                </c:pt>
                <c:pt idx="10">
                  <c:v>0.4</c:v>
                </c:pt>
                <c:pt idx="11">
                  <c:v>0.42899999999999999</c:v>
                </c:pt>
                <c:pt idx="12">
                  <c:v>0.45500000000000002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BBF-45F4-A4C3-AD1EE2E9CE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08765600"/>
        <c:axId val="808768224"/>
      </c:scatterChart>
      <c:valAx>
        <c:axId val="80876560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08768224"/>
        <c:crosses val="autoZero"/>
        <c:crossBetween val="midCat"/>
      </c:valAx>
      <c:valAx>
        <c:axId val="8087682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0876560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16</xdr:row>
      <xdr:rowOff>133349</xdr:rowOff>
    </xdr:from>
    <xdr:to>
      <xdr:col>11</xdr:col>
      <xdr:colOff>523875</xdr:colOff>
      <xdr:row>39</xdr:row>
      <xdr:rowOff>142875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729962B-4DAB-6EE6-7443-A4AD4FBB2AF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590550</xdr:colOff>
      <xdr:row>17</xdr:row>
      <xdr:rowOff>28575</xdr:rowOff>
    </xdr:from>
    <xdr:to>
      <xdr:col>23</xdr:col>
      <xdr:colOff>476250</xdr:colOff>
      <xdr:row>40</xdr:row>
      <xdr:rowOff>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DEB011A6-475A-255A-DEB1-C60538CF1CE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133350</xdr:colOff>
      <xdr:row>40</xdr:row>
      <xdr:rowOff>38100</xdr:rowOff>
    </xdr:from>
    <xdr:to>
      <xdr:col>11</xdr:col>
      <xdr:colOff>504825</xdr:colOff>
      <xdr:row>65</xdr:row>
      <xdr:rowOff>9525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DE1DDF63-59AD-90C1-EBBE-532F8C8E785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BA7C67-A05E-4563-9B98-15B838F37F14}">
  <dimension ref="B1:AN30"/>
  <sheetViews>
    <sheetView tabSelected="1" workbookViewId="0"/>
  </sheetViews>
  <sheetFormatPr defaultRowHeight="12.75" x14ac:dyDescent="0.2"/>
  <sheetData>
    <row r="1" spans="2:40" x14ac:dyDescent="0.2">
      <c r="B1" t="s">
        <v>266</v>
      </c>
      <c r="C1" s="53" t="s">
        <v>62</v>
      </c>
      <c r="D1" s="21" t="s">
        <v>62</v>
      </c>
      <c r="E1" s="53" t="s">
        <v>67</v>
      </c>
      <c r="F1" s="21" t="s">
        <v>67</v>
      </c>
      <c r="G1" s="53" t="s">
        <v>86</v>
      </c>
      <c r="H1" s="21" t="s">
        <v>86</v>
      </c>
      <c r="I1" s="53" t="s">
        <v>66</v>
      </c>
      <c r="J1" s="21" t="s">
        <v>66</v>
      </c>
      <c r="K1" s="53" t="s">
        <v>267</v>
      </c>
      <c r="L1" s="21" t="s">
        <v>267</v>
      </c>
      <c r="M1" s="21"/>
      <c r="N1" t="s">
        <v>266</v>
      </c>
      <c r="O1" s="53" t="s">
        <v>268</v>
      </c>
      <c r="P1" s="21" t="s">
        <v>268</v>
      </c>
      <c r="Q1" s="53" t="s">
        <v>269</v>
      </c>
      <c r="R1" s="21" t="s">
        <v>269</v>
      </c>
      <c r="S1" s="53" t="s">
        <v>270</v>
      </c>
      <c r="T1" s="21" t="s">
        <v>270</v>
      </c>
      <c r="U1" s="53" t="s">
        <v>271</v>
      </c>
      <c r="V1" s="53" t="s">
        <v>272</v>
      </c>
      <c r="W1" s="53" t="s">
        <v>273</v>
      </c>
      <c r="X1" t="s">
        <v>274</v>
      </c>
      <c r="AA1" t="s">
        <v>266</v>
      </c>
      <c r="AB1">
        <v>25</v>
      </c>
      <c r="AC1">
        <v>100</v>
      </c>
      <c r="AD1">
        <v>200</v>
      </c>
      <c r="AE1">
        <v>300</v>
      </c>
      <c r="AF1">
        <v>400</v>
      </c>
      <c r="AG1">
        <v>500</v>
      </c>
      <c r="AH1">
        <v>600</v>
      </c>
      <c r="AI1">
        <v>700</v>
      </c>
      <c r="AJ1">
        <v>800</v>
      </c>
      <c r="AK1">
        <v>900</v>
      </c>
      <c r="AL1">
        <v>1000</v>
      </c>
      <c r="AM1">
        <v>1100</v>
      </c>
      <c r="AN1">
        <v>1200</v>
      </c>
    </row>
    <row r="2" spans="2:40" x14ac:dyDescent="0.2">
      <c r="B2">
        <v>25</v>
      </c>
      <c r="C2" s="53">
        <v>80.091999999999999</v>
      </c>
      <c r="D2">
        <v>80.078000000000003</v>
      </c>
      <c r="E2" s="53">
        <v>-19.890999999999998</v>
      </c>
      <c r="F2">
        <v>-19.875</v>
      </c>
      <c r="G2" s="53">
        <v>5.0170000000000003</v>
      </c>
      <c r="H2">
        <v>5.0149999999999997</v>
      </c>
      <c r="I2" s="53">
        <v>25.669</v>
      </c>
      <c r="J2">
        <v>25.408999999999999</v>
      </c>
      <c r="K2" s="53">
        <v>61.039000000000001</v>
      </c>
      <c r="L2">
        <v>60.927999999999997</v>
      </c>
      <c r="N2">
        <v>25</v>
      </c>
      <c r="O2" s="53">
        <v>-10.494</v>
      </c>
      <c r="P2">
        <v>-10.486000000000001</v>
      </c>
      <c r="Q2" s="53">
        <v>-11.002000000000001</v>
      </c>
      <c r="R2">
        <v>-10.994999999999999</v>
      </c>
      <c r="S2" s="53">
        <v>-1.5069999999999999</v>
      </c>
      <c r="T2">
        <v>-1.5109999999999999</v>
      </c>
      <c r="U2" s="53">
        <v>5.9329999999999998</v>
      </c>
      <c r="V2" s="53">
        <v>5.8730000000000002</v>
      </c>
      <c r="W2" s="53">
        <v>5.8609999999999998</v>
      </c>
      <c r="X2">
        <v>5.8040000000000003</v>
      </c>
      <c r="AA2" t="s">
        <v>62</v>
      </c>
      <c r="AB2">
        <v>80.091999999999999</v>
      </c>
      <c r="AC2">
        <v>63.037999999999997</v>
      </c>
      <c r="AD2">
        <v>48.658999999999999</v>
      </c>
      <c r="AE2">
        <v>39.26</v>
      </c>
      <c r="AF2">
        <v>32.628</v>
      </c>
      <c r="AG2">
        <v>27.695</v>
      </c>
      <c r="AH2">
        <v>23.879000000000001</v>
      </c>
      <c r="AI2">
        <v>20.838000000000001</v>
      </c>
      <c r="AJ2">
        <v>18.356000000000002</v>
      </c>
      <c r="AK2">
        <v>16.292999999999999</v>
      </c>
      <c r="AL2">
        <v>14.55</v>
      </c>
      <c r="AM2">
        <v>13.057</v>
      </c>
      <c r="AN2">
        <v>11.765000000000001</v>
      </c>
    </row>
    <row r="3" spans="2:40" x14ac:dyDescent="0.2">
      <c r="B3">
        <v>100</v>
      </c>
      <c r="C3" s="53">
        <v>63.037999999999997</v>
      </c>
      <c r="D3">
        <v>63.04</v>
      </c>
      <c r="E3" s="53">
        <v>-14.023</v>
      </c>
      <c r="F3">
        <v>-14.173</v>
      </c>
      <c r="G3" s="53">
        <v>3.573</v>
      </c>
      <c r="H3">
        <v>3.589</v>
      </c>
      <c r="I3" s="53">
        <v>19.666</v>
      </c>
      <c r="J3">
        <v>19.486000000000001</v>
      </c>
      <c r="K3" s="53">
        <v>48.655000000000001</v>
      </c>
      <c r="L3">
        <v>48.548999999999999</v>
      </c>
      <c r="N3">
        <v>100</v>
      </c>
      <c r="O3" s="53">
        <v>-7.3609999999999998</v>
      </c>
      <c r="P3">
        <v>-7.3689999999999998</v>
      </c>
      <c r="Q3" s="53">
        <v>-7.8049999999999997</v>
      </c>
      <c r="R3">
        <v>-7.8019999999999996</v>
      </c>
      <c r="S3" s="53">
        <v>-8.0000000000000002E-3</v>
      </c>
      <c r="T3">
        <v>1E-3</v>
      </c>
      <c r="U3" s="53">
        <v>5.1219999999999999</v>
      </c>
      <c r="V3" s="53">
        <v>5.1120000000000001</v>
      </c>
      <c r="W3" s="53">
        <v>5.1130000000000004</v>
      </c>
      <c r="X3">
        <v>5.0529999999999999</v>
      </c>
      <c r="AA3" t="s">
        <v>67</v>
      </c>
      <c r="AB3">
        <v>-19.890999999999998</v>
      </c>
      <c r="AC3">
        <v>-14.023</v>
      </c>
      <c r="AD3">
        <v>-8.9670000000000005</v>
      </c>
      <c r="AE3">
        <v>-5.5869999999999997</v>
      </c>
      <c r="AF3">
        <v>-3.1549999999999998</v>
      </c>
      <c r="AG3">
        <v>-1.3140000000000001</v>
      </c>
      <c r="AH3">
        <v>0.129</v>
      </c>
      <c r="AI3">
        <v>1.2929999999999999</v>
      </c>
      <c r="AJ3">
        <v>2.2509999999999999</v>
      </c>
      <c r="AK3">
        <v>3.0539999999999998</v>
      </c>
      <c r="AL3">
        <v>3.7370000000000001</v>
      </c>
      <c r="AM3">
        <v>4.3239999999999998</v>
      </c>
      <c r="AN3">
        <v>4.8330000000000002</v>
      </c>
    </row>
    <row r="4" spans="2:40" x14ac:dyDescent="0.2">
      <c r="B4">
        <v>200</v>
      </c>
      <c r="C4" s="53">
        <v>48.658999999999999</v>
      </c>
      <c r="D4">
        <v>48.704000000000001</v>
      </c>
      <c r="E4" s="53">
        <v>-8.9670000000000005</v>
      </c>
      <c r="F4">
        <v>-9.58</v>
      </c>
      <c r="G4" s="53">
        <v>2.3769999999999998</v>
      </c>
      <c r="H4">
        <v>2.44</v>
      </c>
      <c r="I4" s="53">
        <v>14.571</v>
      </c>
      <c r="J4">
        <v>14.573</v>
      </c>
      <c r="K4" s="53">
        <v>38.161000000000001</v>
      </c>
      <c r="L4">
        <v>38.029000000000003</v>
      </c>
      <c r="N4">
        <v>200</v>
      </c>
      <c r="O4" s="53">
        <v>-4.6740000000000004</v>
      </c>
      <c r="P4">
        <v>-4.7290000000000001</v>
      </c>
      <c r="Q4" s="53">
        <v>-5.07</v>
      </c>
      <c r="R4">
        <v>-5.0789999999999997</v>
      </c>
      <c r="S4" s="53">
        <v>1.145</v>
      </c>
      <c r="T4">
        <v>5.3999999999999999E-2</v>
      </c>
      <c r="U4" s="53">
        <v>4.375</v>
      </c>
      <c r="V4" s="53">
        <v>4.4279999999999999</v>
      </c>
      <c r="W4" s="53">
        <v>4.4420000000000002</v>
      </c>
      <c r="X4">
        <v>4.3479999999999999</v>
      </c>
      <c r="AA4" t="s">
        <v>86</v>
      </c>
      <c r="AB4">
        <v>5.0170000000000003</v>
      </c>
      <c r="AC4">
        <v>3.573</v>
      </c>
      <c r="AD4">
        <v>2.3769999999999998</v>
      </c>
      <c r="AE4">
        <v>1.6160000000000001</v>
      </c>
      <c r="AF4">
        <v>1.0940000000000001</v>
      </c>
      <c r="AG4">
        <v>0.71799999999999997</v>
      </c>
      <c r="AH4">
        <v>0.436</v>
      </c>
      <c r="AI4">
        <v>0.218</v>
      </c>
      <c r="AJ4">
        <v>4.5999999999999999E-2</v>
      </c>
      <c r="AK4">
        <v>-9.2999999999999999E-2</v>
      </c>
      <c r="AL4">
        <v>-0.20699999999999999</v>
      </c>
      <c r="AM4">
        <v>-0.30099999999999999</v>
      </c>
      <c r="AN4">
        <v>-0.38</v>
      </c>
    </row>
    <row r="5" spans="2:40" x14ac:dyDescent="0.2">
      <c r="B5">
        <v>300</v>
      </c>
      <c r="C5" s="53">
        <v>39.26</v>
      </c>
      <c r="D5">
        <v>39.354999999999997</v>
      </c>
      <c r="E5" s="53">
        <v>-5.5869999999999997</v>
      </c>
      <c r="F5">
        <v>-6.7220000000000004</v>
      </c>
      <c r="G5" s="53">
        <v>1.6160000000000001</v>
      </c>
      <c r="H5">
        <v>1.732</v>
      </c>
      <c r="I5" s="53">
        <v>11.218999999999999</v>
      </c>
      <c r="J5">
        <v>11.416</v>
      </c>
      <c r="K5" s="53">
        <v>31.256</v>
      </c>
      <c r="L5">
        <v>31.091000000000001</v>
      </c>
      <c r="N5">
        <v>300</v>
      </c>
      <c r="O5" s="53">
        <v>-2.8849999999999998</v>
      </c>
      <c r="P5">
        <v>-2.9940000000000002</v>
      </c>
      <c r="Q5" s="53">
        <v>-3.254</v>
      </c>
      <c r="R5">
        <v>-3.278</v>
      </c>
      <c r="S5" s="53">
        <v>1.8180000000000001</v>
      </c>
      <c r="T5">
        <v>0.109</v>
      </c>
      <c r="U5" s="53">
        <v>3.827</v>
      </c>
      <c r="V5" s="53">
        <v>3.95</v>
      </c>
      <c r="W5" s="53">
        <v>3.9729999999999999</v>
      </c>
      <c r="X5">
        <v>3.8359999999999999</v>
      </c>
      <c r="AA5" t="s">
        <v>66</v>
      </c>
      <c r="AB5">
        <v>25.669</v>
      </c>
      <c r="AC5">
        <v>19.666</v>
      </c>
      <c r="AD5">
        <v>14.571</v>
      </c>
      <c r="AE5">
        <v>11.218999999999999</v>
      </c>
      <c r="AF5">
        <v>8.8409999999999993</v>
      </c>
      <c r="AG5">
        <v>7.0629999999999997</v>
      </c>
      <c r="AH5">
        <v>5.6820000000000004</v>
      </c>
      <c r="AI5">
        <v>4.5789999999999997</v>
      </c>
      <c r="AJ5">
        <v>3.6760000000000002</v>
      </c>
      <c r="AK5">
        <v>2.9239999999999999</v>
      </c>
      <c r="AL5">
        <v>2.2890000000000001</v>
      </c>
      <c r="AM5">
        <v>1.744</v>
      </c>
      <c r="AN5">
        <v>1.2729999999999999</v>
      </c>
    </row>
    <row r="6" spans="2:40" x14ac:dyDescent="0.2">
      <c r="B6">
        <v>400</v>
      </c>
      <c r="C6" s="53">
        <v>32.628</v>
      </c>
      <c r="D6">
        <v>32.771999999999998</v>
      </c>
      <c r="E6" s="53">
        <v>-3.1549999999999998</v>
      </c>
      <c r="F6">
        <v>-4.798</v>
      </c>
      <c r="G6" s="53">
        <v>1.0940000000000001</v>
      </c>
      <c r="H6">
        <v>1.2609999999999999</v>
      </c>
      <c r="I6" s="53">
        <v>8.8409999999999993</v>
      </c>
      <c r="J6">
        <v>9.2249999999999996</v>
      </c>
      <c r="K6" s="53">
        <v>26.353000000000002</v>
      </c>
      <c r="L6">
        <v>26.152999999999999</v>
      </c>
      <c r="N6">
        <v>400</v>
      </c>
      <c r="O6" s="53">
        <v>-1.6020000000000001</v>
      </c>
      <c r="P6">
        <v>-1.7649999999999999</v>
      </c>
      <c r="Q6" s="53">
        <v>-1.9530000000000001</v>
      </c>
      <c r="R6">
        <v>-1.994</v>
      </c>
      <c r="S6" s="53">
        <v>2.2370000000000001</v>
      </c>
      <c r="T6">
        <v>0.16200000000000001</v>
      </c>
      <c r="U6" s="53">
        <v>3.4089999999999998</v>
      </c>
      <c r="V6" s="53">
        <v>3.5939999999999999</v>
      </c>
      <c r="W6" s="53">
        <v>3.6240000000000001</v>
      </c>
      <c r="X6">
        <v>3.4390000000000001</v>
      </c>
      <c r="AA6" t="s">
        <v>267</v>
      </c>
      <c r="AB6">
        <v>61.039000000000001</v>
      </c>
      <c r="AC6">
        <v>48.655000000000001</v>
      </c>
      <c r="AD6">
        <v>38.161000000000001</v>
      </c>
      <c r="AE6">
        <v>31.256</v>
      </c>
      <c r="AF6">
        <v>26.353000000000002</v>
      </c>
      <c r="AG6">
        <v>22.683</v>
      </c>
      <c r="AH6">
        <v>19.827000000000002</v>
      </c>
      <c r="AI6">
        <v>17.539000000000001</v>
      </c>
      <c r="AJ6">
        <v>15.663</v>
      </c>
      <c r="AK6">
        <v>14.095000000000001</v>
      </c>
      <c r="AL6">
        <v>12.765000000000001</v>
      </c>
      <c r="AM6">
        <v>11.622</v>
      </c>
      <c r="AN6">
        <v>10.63</v>
      </c>
    </row>
    <row r="7" spans="2:40" x14ac:dyDescent="0.2">
      <c r="B7">
        <v>500</v>
      </c>
      <c r="C7" s="53">
        <v>27.695</v>
      </c>
      <c r="D7">
        <v>27.884</v>
      </c>
      <c r="E7" s="53">
        <v>-1.3140000000000001</v>
      </c>
      <c r="F7">
        <v>-3.4329999999999998</v>
      </c>
      <c r="G7" s="53">
        <v>0.71799999999999997</v>
      </c>
      <c r="H7">
        <v>0.93200000000000005</v>
      </c>
      <c r="I7" s="53">
        <v>7.0629999999999997</v>
      </c>
      <c r="J7">
        <v>7.6210000000000004</v>
      </c>
      <c r="K7" s="53">
        <v>22.683</v>
      </c>
      <c r="L7">
        <v>22.449000000000002</v>
      </c>
      <c r="N7">
        <v>500</v>
      </c>
      <c r="O7" s="53">
        <v>-0.63300000000000001</v>
      </c>
      <c r="P7">
        <v>-0.84799999999999998</v>
      </c>
      <c r="Q7" s="53">
        <v>-0.97199999999999998</v>
      </c>
      <c r="R7">
        <v>-1.0289999999999999</v>
      </c>
      <c r="S7" s="53">
        <v>2.5089999999999999</v>
      </c>
      <c r="T7">
        <v>0.21099999999999999</v>
      </c>
      <c r="U7" s="53">
        <v>3.077</v>
      </c>
      <c r="V7" s="53">
        <v>3.3149999999999999</v>
      </c>
      <c r="W7" s="53">
        <v>3.3519999999999999</v>
      </c>
      <c r="X7">
        <v>3.1190000000000002</v>
      </c>
    </row>
    <row r="8" spans="2:40" x14ac:dyDescent="0.2">
      <c r="B8">
        <v>600</v>
      </c>
      <c r="C8" s="53">
        <v>23.879000000000001</v>
      </c>
      <c r="D8">
        <v>24.11</v>
      </c>
      <c r="E8" s="53">
        <v>0.129</v>
      </c>
      <c r="F8">
        <v>-2.4249999999999998</v>
      </c>
      <c r="G8" s="53">
        <v>0.436</v>
      </c>
      <c r="H8">
        <v>0.69399999999999995</v>
      </c>
      <c r="I8" s="53">
        <v>5.6820000000000004</v>
      </c>
      <c r="J8">
        <v>6.4009999999999998</v>
      </c>
      <c r="K8" s="53">
        <v>19.827000000000002</v>
      </c>
      <c r="L8">
        <v>19.561</v>
      </c>
      <c r="N8">
        <v>600</v>
      </c>
      <c r="O8" s="53">
        <v>0.124</v>
      </c>
      <c r="P8">
        <v>-0.13600000000000001</v>
      </c>
      <c r="Q8" s="53">
        <v>-0.20399999999999999</v>
      </c>
      <c r="R8">
        <v>-0.27600000000000002</v>
      </c>
      <c r="S8" s="53">
        <v>2.69</v>
      </c>
      <c r="T8">
        <v>0.25600000000000001</v>
      </c>
      <c r="U8" s="53">
        <v>2.806</v>
      </c>
      <c r="V8" s="53">
        <v>3.09</v>
      </c>
      <c r="W8" s="53">
        <v>3.1320000000000001</v>
      </c>
      <c r="X8">
        <v>2.8530000000000002</v>
      </c>
      <c r="AA8" t="s">
        <v>268</v>
      </c>
      <c r="AB8">
        <v>-10.494</v>
      </c>
      <c r="AC8">
        <v>-7.3609999999999998</v>
      </c>
      <c r="AD8">
        <v>-4.6740000000000004</v>
      </c>
      <c r="AE8">
        <v>-2.8849999999999998</v>
      </c>
      <c r="AF8">
        <v>-1.6020000000000001</v>
      </c>
      <c r="AG8">
        <v>-0.63300000000000001</v>
      </c>
      <c r="AH8">
        <v>0.124</v>
      </c>
      <c r="AI8">
        <v>0.73399999999999999</v>
      </c>
      <c r="AJ8">
        <v>1.2350000000000001</v>
      </c>
      <c r="AK8">
        <v>1.6539999999999999</v>
      </c>
      <c r="AL8">
        <v>2.0089999999999999</v>
      </c>
      <c r="AM8">
        <v>2.3140000000000001</v>
      </c>
      <c r="AN8">
        <v>2.577</v>
      </c>
    </row>
    <row r="9" spans="2:40" x14ac:dyDescent="0.2">
      <c r="B9">
        <v>700</v>
      </c>
      <c r="C9" s="53">
        <v>20.838000000000001</v>
      </c>
      <c r="D9">
        <v>21.108000000000001</v>
      </c>
      <c r="E9" s="53">
        <v>1.2929999999999999</v>
      </c>
      <c r="F9">
        <v>-1.66</v>
      </c>
      <c r="G9" s="53">
        <v>0.218</v>
      </c>
      <c r="H9">
        <v>0.51600000000000001</v>
      </c>
      <c r="I9" s="53">
        <v>4.5789999999999997</v>
      </c>
      <c r="J9">
        <v>5.4429999999999996</v>
      </c>
      <c r="K9" s="53">
        <v>17.539000000000001</v>
      </c>
      <c r="L9">
        <v>17.244</v>
      </c>
      <c r="N9">
        <v>700</v>
      </c>
      <c r="O9" s="53">
        <v>0.73399999999999999</v>
      </c>
      <c r="P9">
        <v>0.433</v>
      </c>
      <c r="Q9" s="53">
        <v>0.41399999999999998</v>
      </c>
      <c r="R9">
        <v>0.32900000000000001</v>
      </c>
      <c r="S9" s="53">
        <v>2.8109999999999999</v>
      </c>
      <c r="T9">
        <v>0.29699999999999999</v>
      </c>
      <c r="U9" s="53">
        <v>2.5779999999999998</v>
      </c>
      <c r="V9" s="53">
        <v>2.9039999999999999</v>
      </c>
      <c r="W9" s="53">
        <v>2.9510000000000001</v>
      </c>
      <c r="X9">
        <v>2.6269999999999998</v>
      </c>
      <c r="AA9" t="s">
        <v>269</v>
      </c>
      <c r="AB9">
        <v>-11.002000000000001</v>
      </c>
      <c r="AC9">
        <v>-7.8049999999999997</v>
      </c>
      <c r="AD9">
        <v>-5.07</v>
      </c>
      <c r="AE9">
        <v>-3.254</v>
      </c>
      <c r="AF9">
        <v>-1.9530000000000001</v>
      </c>
      <c r="AG9">
        <v>-0.97199999999999998</v>
      </c>
      <c r="AH9">
        <v>-0.20399999999999999</v>
      </c>
      <c r="AI9">
        <v>0.41399999999999998</v>
      </c>
      <c r="AJ9">
        <v>0.92300000000000004</v>
      </c>
      <c r="AK9">
        <v>1.35</v>
      </c>
      <c r="AL9">
        <v>1.714</v>
      </c>
      <c r="AM9">
        <v>2.0259999999999998</v>
      </c>
      <c r="AN9">
        <v>2.298</v>
      </c>
    </row>
    <row r="10" spans="2:40" x14ac:dyDescent="0.2">
      <c r="B10">
        <v>800</v>
      </c>
      <c r="C10" s="53">
        <v>18.356000000000002</v>
      </c>
      <c r="D10">
        <v>18.661999999999999</v>
      </c>
      <c r="E10" s="53">
        <v>2.2509999999999999</v>
      </c>
      <c r="F10">
        <v>-1.0660000000000001</v>
      </c>
      <c r="G10" s="53">
        <v>4.5999999999999999E-2</v>
      </c>
      <c r="H10">
        <v>0.38100000000000001</v>
      </c>
      <c r="I10" s="53">
        <v>3.6760000000000002</v>
      </c>
      <c r="J10">
        <v>4.6749999999999998</v>
      </c>
      <c r="K10" s="53">
        <v>15.663</v>
      </c>
      <c r="L10">
        <v>15.340999999999999</v>
      </c>
      <c r="N10">
        <v>800</v>
      </c>
      <c r="O10" s="53">
        <v>1.2350000000000001</v>
      </c>
      <c r="P10">
        <v>0.89700000000000002</v>
      </c>
      <c r="Q10" s="53">
        <v>0.92300000000000004</v>
      </c>
      <c r="R10">
        <v>0.82599999999999996</v>
      </c>
      <c r="S10" s="53">
        <v>2.8929999999999998</v>
      </c>
      <c r="T10">
        <v>0.33400000000000002</v>
      </c>
      <c r="U10" s="53">
        <v>2.383</v>
      </c>
      <c r="V10" s="53">
        <v>2.7469999999999999</v>
      </c>
      <c r="W10" s="53">
        <v>2.798</v>
      </c>
      <c r="X10">
        <v>2.4319999999999999</v>
      </c>
      <c r="AA10" t="s">
        <v>270</v>
      </c>
      <c r="AB10">
        <v>-1.5069999999999999</v>
      </c>
      <c r="AC10">
        <v>-8.0000000000000002E-3</v>
      </c>
      <c r="AD10">
        <v>1.145</v>
      </c>
      <c r="AE10">
        <v>1.8180000000000001</v>
      </c>
      <c r="AF10">
        <v>2.2370000000000001</v>
      </c>
      <c r="AG10">
        <v>2.5089999999999999</v>
      </c>
      <c r="AH10">
        <v>2.69</v>
      </c>
      <c r="AI10">
        <v>2.8109999999999999</v>
      </c>
      <c r="AJ10">
        <v>2.8929999999999998</v>
      </c>
      <c r="AK10">
        <v>2.9460000000000002</v>
      </c>
      <c r="AL10">
        <v>2.98</v>
      </c>
      <c r="AM10">
        <v>3</v>
      </c>
      <c r="AN10">
        <v>3.0089999999999999</v>
      </c>
    </row>
    <row r="11" spans="2:40" x14ac:dyDescent="0.2">
      <c r="B11">
        <v>900</v>
      </c>
      <c r="C11" s="53">
        <v>16.292999999999999</v>
      </c>
      <c r="D11">
        <v>16.632000000000001</v>
      </c>
      <c r="E11" s="53">
        <v>3.0539999999999998</v>
      </c>
      <c r="F11">
        <v>-0.59599999999999997</v>
      </c>
      <c r="G11" s="53">
        <v>-9.2999999999999999E-2</v>
      </c>
      <c r="H11">
        <v>0.27600000000000002</v>
      </c>
      <c r="I11" s="53">
        <v>2.9239999999999999</v>
      </c>
      <c r="J11">
        <v>4.0469999999999997</v>
      </c>
      <c r="K11" s="53">
        <v>14.095000000000001</v>
      </c>
      <c r="L11">
        <v>13.749000000000001</v>
      </c>
      <c r="N11">
        <v>900</v>
      </c>
      <c r="O11" s="53">
        <v>1.6539999999999999</v>
      </c>
      <c r="P11">
        <v>1.2829999999999999</v>
      </c>
      <c r="Q11" s="53">
        <v>1.35</v>
      </c>
      <c r="R11">
        <v>1.242</v>
      </c>
      <c r="S11" s="53">
        <v>2.9460000000000002</v>
      </c>
      <c r="T11">
        <v>0.36899999999999999</v>
      </c>
      <c r="U11" s="53">
        <v>2.2149999999999999</v>
      </c>
      <c r="V11" s="53">
        <v>2.613</v>
      </c>
      <c r="W11" s="53">
        <v>2.6680000000000001</v>
      </c>
      <c r="X11">
        <v>2.2610000000000001</v>
      </c>
      <c r="AA11" t="s">
        <v>271</v>
      </c>
      <c r="AB11">
        <v>5.9329999999999998</v>
      </c>
      <c r="AC11">
        <v>5.1219999999999999</v>
      </c>
      <c r="AD11">
        <v>4.375</v>
      </c>
      <c r="AE11">
        <v>3.827</v>
      </c>
      <c r="AF11">
        <v>3.4089999999999998</v>
      </c>
      <c r="AG11">
        <v>3.077</v>
      </c>
      <c r="AH11">
        <v>2.806</v>
      </c>
      <c r="AI11">
        <v>2.5779999999999998</v>
      </c>
      <c r="AJ11">
        <v>2.383</v>
      </c>
      <c r="AK11">
        <v>2.2149999999999999</v>
      </c>
      <c r="AL11">
        <v>2.0670000000000002</v>
      </c>
      <c r="AM11">
        <v>1.9359999999999999</v>
      </c>
      <c r="AN11">
        <v>1.819</v>
      </c>
    </row>
    <row r="12" spans="2:40" x14ac:dyDescent="0.2">
      <c r="B12">
        <v>1000</v>
      </c>
      <c r="C12" s="53">
        <v>14.55</v>
      </c>
      <c r="D12">
        <v>14.919</v>
      </c>
      <c r="E12" s="53">
        <v>3.7370000000000001</v>
      </c>
      <c r="F12">
        <v>-0.22</v>
      </c>
      <c r="G12" s="53">
        <v>-0.20699999999999999</v>
      </c>
      <c r="H12">
        <v>0.193</v>
      </c>
      <c r="I12" s="53">
        <v>2.2890000000000001</v>
      </c>
      <c r="J12">
        <v>3.5259999999999998</v>
      </c>
      <c r="K12" s="53">
        <v>12.765000000000001</v>
      </c>
      <c r="L12">
        <v>12.397</v>
      </c>
      <c r="N12">
        <v>1000</v>
      </c>
      <c r="O12" s="53">
        <v>2.0089999999999999</v>
      </c>
      <c r="P12">
        <v>1.609</v>
      </c>
      <c r="Q12" s="53">
        <v>1.714</v>
      </c>
      <c r="R12">
        <v>1.5940000000000001</v>
      </c>
      <c r="S12" s="53">
        <v>2.98</v>
      </c>
      <c r="T12">
        <v>0.4</v>
      </c>
      <c r="U12" s="53">
        <v>2.0670000000000002</v>
      </c>
      <c r="V12" s="53">
        <v>2.4969999999999999</v>
      </c>
      <c r="W12" s="53">
        <v>2.5550000000000002</v>
      </c>
      <c r="X12">
        <v>2.11</v>
      </c>
      <c r="AA12" t="s">
        <v>272</v>
      </c>
      <c r="AB12">
        <v>5.8730000000000002</v>
      </c>
      <c r="AC12">
        <v>5.1120000000000001</v>
      </c>
      <c r="AD12">
        <v>4.4279999999999999</v>
      </c>
      <c r="AE12">
        <v>3.95</v>
      </c>
      <c r="AF12">
        <v>3.5939999999999999</v>
      </c>
      <c r="AG12">
        <v>3.3149999999999999</v>
      </c>
      <c r="AH12">
        <v>3.09</v>
      </c>
      <c r="AI12">
        <v>2.9039999999999999</v>
      </c>
      <c r="AJ12">
        <v>2.7469999999999999</v>
      </c>
      <c r="AK12">
        <v>2.613</v>
      </c>
      <c r="AL12">
        <v>2.4969999999999999</v>
      </c>
      <c r="AM12">
        <v>2.395</v>
      </c>
      <c r="AN12">
        <v>2.3050000000000002</v>
      </c>
    </row>
    <row r="13" spans="2:40" x14ac:dyDescent="0.2">
      <c r="B13">
        <v>1100</v>
      </c>
      <c r="C13" s="53">
        <v>13.057</v>
      </c>
      <c r="D13">
        <v>13.454000000000001</v>
      </c>
      <c r="E13" s="53">
        <v>4.3239999999999998</v>
      </c>
      <c r="F13">
        <v>8.5000000000000006E-2</v>
      </c>
      <c r="G13" s="53">
        <v>-0.30099999999999999</v>
      </c>
      <c r="H13">
        <v>0.128</v>
      </c>
      <c r="I13" s="53">
        <v>1.744</v>
      </c>
      <c r="J13">
        <v>3.0870000000000002</v>
      </c>
      <c r="K13" s="53">
        <v>11.622</v>
      </c>
      <c r="L13">
        <v>11.234</v>
      </c>
      <c r="N13">
        <v>1100</v>
      </c>
      <c r="O13" s="53">
        <v>2.3140000000000001</v>
      </c>
      <c r="P13">
        <v>1.8879999999999999</v>
      </c>
      <c r="Q13" s="53">
        <v>2.0259999999999998</v>
      </c>
      <c r="R13">
        <v>1.8979999999999999</v>
      </c>
      <c r="S13" s="53">
        <v>3</v>
      </c>
      <c r="T13">
        <v>0.42899999999999999</v>
      </c>
      <c r="U13" s="53">
        <v>1.9359999999999999</v>
      </c>
      <c r="V13" s="53">
        <v>2.395</v>
      </c>
      <c r="W13" s="53">
        <v>2.456</v>
      </c>
      <c r="X13">
        <v>1.9750000000000001</v>
      </c>
      <c r="AA13" t="s">
        <v>273</v>
      </c>
      <c r="AB13">
        <v>5.8609999999999998</v>
      </c>
      <c r="AC13">
        <v>5.1130000000000004</v>
      </c>
      <c r="AD13">
        <v>4.4420000000000002</v>
      </c>
      <c r="AE13">
        <v>3.9729999999999999</v>
      </c>
      <c r="AF13">
        <v>3.6240000000000001</v>
      </c>
      <c r="AG13">
        <v>3.3519999999999999</v>
      </c>
      <c r="AH13">
        <v>3.1320000000000001</v>
      </c>
      <c r="AI13">
        <v>2.9510000000000001</v>
      </c>
      <c r="AJ13">
        <v>2.798</v>
      </c>
      <c r="AK13">
        <v>2.6680000000000001</v>
      </c>
      <c r="AL13">
        <v>2.5550000000000002</v>
      </c>
      <c r="AM13">
        <v>2.456</v>
      </c>
      <c r="AN13">
        <v>2.3690000000000002</v>
      </c>
    </row>
    <row r="14" spans="2:40" x14ac:dyDescent="0.2">
      <c r="B14">
        <v>1200</v>
      </c>
      <c r="C14" s="53">
        <v>11.765000000000001</v>
      </c>
      <c r="D14">
        <v>12.188000000000001</v>
      </c>
      <c r="E14" s="53">
        <v>4.8330000000000002</v>
      </c>
      <c r="F14">
        <v>0.33300000000000002</v>
      </c>
      <c r="G14" s="53">
        <v>-0.38</v>
      </c>
      <c r="H14">
        <v>7.5999999999999998E-2</v>
      </c>
      <c r="I14" s="53">
        <v>1.2729999999999999</v>
      </c>
      <c r="J14">
        <v>2.714</v>
      </c>
      <c r="K14" s="53">
        <v>10.63</v>
      </c>
      <c r="L14">
        <v>10.222</v>
      </c>
      <c r="N14">
        <v>1200</v>
      </c>
      <c r="O14" s="53">
        <v>2.577</v>
      </c>
      <c r="P14">
        <v>2.1280000000000001</v>
      </c>
      <c r="Q14" s="53">
        <v>2.298</v>
      </c>
      <c r="R14">
        <v>2.161</v>
      </c>
      <c r="S14" s="53">
        <v>3.0089999999999999</v>
      </c>
      <c r="T14">
        <v>0.45500000000000002</v>
      </c>
      <c r="U14" s="53">
        <v>1.819</v>
      </c>
      <c r="V14" s="53">
        <v>2.3050000000000002</v>
      </c>
      <c r="W14" s="53">
        <v>2.3690000000000002</v>
      </c>
      <c r="X14">
        <v>1.8540000000000001</v>
      </c>
    </row>
    <row r="15" spans="2:40" x14ac:dyDescent="0.2">
      <c r="C15" s="54" t="s">
        <v>275</v>
      </c>
      <c r="E15" s="53"/>
      <c r="G15" s="53"/>
      <c r="I15" s="53"/>
      <c r="K15" s="53"/>
      <c r="O15" s="53"/>
      <c r="Q15" s="53"/>
      <c r="S15" s="53"/>
      <c r="U15" s="53"/>
      <c r="V15" s="53"/>
      <c r="W15" s="53"/>
    </row>
    <row r="16" spans="2:40" x14ac:dyDescent="0.2">
      <c r="C16" s="2" t="s">
        <v>276</v>
      </c>
      <c r="E16" s="53"/>
      <c r="G16" s="53"/>
      <c r="I16" s="53"/>
      <c r="K16" s="53"/>
      <c r="O16" s="53"/>
      <c r="Q16" s="53"/>
      <c r="S16" s="53"/>
      <c r="U16" s="53"/>
      <c r="V16" s="53"/>
      <c r="W16" s="53"/>
    </row>
    <row r="17" spans="27:39" x14ac:dyDescent="0.2">
      <c r="AA17" t="s">
        <v>266</v>
      </c>
      <c r="AB17" t="s">
        <v>62</v>
      </c>
      <c r="AC17" t="s">
        <v>67</v>
      </c>
      <c r="AD17" t="s">
        <v>86</v>
      </c>
      <c r="AE17" t="s">
        <v>66</v>
      </c>
      <c r="AF17" t="s">
        <v>267</v>
      </c>
      <c r="AH17" t="s">
        <v>268</v>
      </c>
      <c r="AI17" t="s">
        <v>269</v>
      </c>
      <c r="AJ17" t="s">
        <v>270</v>
      </c>
      <c r="AK17" t="s">
        <v>271</v>
      </c>
      <c r="AL17" t="s">
        <v>272</v>
      </c>
      <c r="AM17" t="s">
        <v>273</v>
      </c>
    </row>
    <row r="18" spans="27:39" x14ac:dyDescent="0.2">
      <c r="AA18">
        <v>25</v>
      </c>
      <c r="AB18">
        <v>80.091999999999999</v>
      </c>
      <c r="AC18">
        <v>-19.890999999999998</v>
      </c>
      <c r="AD18">
        <v>5.0170000000000003</v>
      </c>
      <c r="AE18">
        <v>25.669</v>
      </c>
      <c r="AF18">
        <v>61.039000000000001</v>
      </c>
      <c r="AH18">
        <v>-10.494</v>
      </c>
      <c r="AI18">
        <v>-11.002000000000001</v>
      </c>
      <c r="AJ18">
        <v>-1.5069999999999999</v>
      </c>
      <c r="AK18">
        <v>5.9329999999999998</v>
      </c>
      <c r="AL18">
        <v>5.8730000000000002</v>
      </c>
      <c r="AM18">
        <v>5.8609999999999998</v>
      </c>
    </row>
    <row r="19" spans="27:39" x14ac:dyDescent="0.2">
      <c r="AA19">
        <v>100</v>
      </c>
      <c r="AB19">
        <v>63.037999999999997</v>
      </c>
      <c r="AC19">
        <v>-14.023</v>
      </c>
      <c r="AD19">
        <v>3.573</v>
      </c>
      <c r="AE19">
        <v>19.666</v>
      </c>
      <c r="AF19">
        <v>48.655000000000001</v>
      </c>
      <c r="AH19">
        <v>-7.3609999999999998</v>
      </c>
      <c r="AI19">
        <v>-7.8049999999999997</v>
      </c>
      <c r="AJ19">
        <v>-8.0000000000000002E-3</v>
      </c>
      <c r="AK19">
        <v>5.1219999999999999</v>
      </c>
      <c r="AL19">
        <v>5.1120000000000001</v>
      </c>
      <c r="AM19">
        <v>5.1130000000000004</v>
      </c>
    </row>
    <row r="20" spans="27:39" x14ac:dyDescent="0.2">
      <c r="AA20">
        <v>200</v>
      </c>
      <c r="AB20">
        <v>48.658999999999999</v>
      </c>
      <c r="AC20">
        <v>-8.9670000000000005</v>
      </c>
      <c r="AD20">
        <v>2.3769999999999998</v>
      </c>
      <c r="AE20">
        <v>14.571</v>
      </c>
      <c r="AF20">
        <v>38.161000000000001</v>
      </c>
      <c r="AH20">
        <v>-4.6740000000000004</v>
      </c>
      <c r="AI20">
        <v>-5.07</v>
      </c>
      <c r="AJ20">
        <v>1.145</v>
      </c>
      <c r="AK20">
        <v>4.375</v>
      </c>
      <c r="AL20">
        <v>4.4279999999999999</v>
      </c>
      <c r="AM20">
        <v>4.4420000000000002</v>
      </c>
    </row>
    <row r="21" spans="27:39" x14ac:dyDescent="0.2">
      <c r="AA21">
        <v>300</v>
      </c>
      <c r="AB21">
        <v>39.26</v>
      </c>
      <c r="AC21">
        <v>-5.5869999999999997</v>
      </c>
      <c r="AD21">
        <v>1.6160000000000001</v>
      </c>
      <c r="AE21">
        <v>11.218999999999999</v>
      </c>
      <c r="AF21">
        <v>31.256</v>
      </c>
      <c r="AH21">
        <v>-2.8849999999999998</v>
      </c>
      <c r="AI21">
        <v>-3.254</v>
      </c>
      <c r="AJ21">
        <v>1.8180000000000001</v>
      </c>
      <c r="AK21">
        <v>3.827</v>
      </c>
      <c r="AL21">
        <v>3.95</v>
      </c>
      <c r="AM21">
        <v>3.9729999999999999</v>
      </c>
    </row>
    <row r="22" spans="27:39" x14ac:dyDescent="0.2">
      <c r="AA22">
        <v>400</v>
      </c>
      <c r="AB22">
        <v>32.628</v>
      </c>
      <c r="AC22">
        <v>-3.1549999999999998</v>
      </c>
      <c r="AD22">
        <v>1.0940000000000001</v>
      </c>
      <c r="AE22">
        <v>8.8409999999999993</v>
      </c>
      <c r="AF22">
        <v>26.353000000000002</v>
      </c>
      <c r="AH22">
        <v>-1.6020000000000001</v>
      </c>
      <c r="AI22">
        <v>-1.9530000000000001</v>
      </c>
      <c r="AJ22">
        <v>2.2370000000000001</v>
      </c>
      <c r="AK22">
        <v>3.4089999999999998</v>
      </c>
      <c r="AL22">
        <v>3.5939999999999999</v>
      </c>
      <c r="AM22">
        <v>3.6240000000000001</v>
      </c>
    </row>
    <row r="23" spans="27:39" x14ac:dyDescent="0.2">
      <c r="AA23">
        <v>500</v>
      </c>
      <c r="AB23">
        <v>27.695</v>
      </c>
      <c r="AC23">
        <v>-1.3140000000000001</v>
      </c>
      <c r="AD23">
        <v>0.71799999999999997</v>
      </c>
      <c r="AE23">
        <v>7.0629999999999997</v>
      </c>
      <c r="AF23">
        <v>22.683</v>
      </c>
      <c r="AH23">
        <v>-0.63300000000000001</v>
      </c>
      <c r="AI23">
        <v>-0.97199999999999998</v>
      </c>
      <c r="AJ23">
        <v>2.5089999999999999</v>
      </c>
      <c r="AK23">
        <v>3.077</v>
      </c>
      <c r="AL23">
        <v>3.3149999999999999</v>
      </c>
      <c r="AM23">
        <v>3.3519999999999999</v>
      </c>
    </row>
    <row r="24" spans="27:39" x14ac:dyDescent="0.2">
      <c r="AA24">
        <v>600</v>
      </c>
      <c r="AB24">
        <v>23.879000000000001</v>
      </c>
      <c r="AC24">
        <v>0.129</v>
      </c>
      <c r="AD24">
        <v>0.436</v>
      </c>
      <c r="AE24">
        <v>5.6820000000000004</v>
      </c>
      <c r="AF24">
        <v>19.827000000000002</v>
      </c>
      <c r="AH24">
        <v>0.124</v>
      </c>
      <c r="AI24">
        <v>-0.20399999999999999</v>
      </c>
      <c r="AJ24">
        <v>2.69</v>
      </c>
      <c r="AK24">
        <v>2.806</v>
      </c>
      <c r="AL24">
        <v>3.09</v>
      </c>
      <c r="AM24">
        <v>3.1320000000000001</v>
      </c>
    </row>
    <row r="25" spans="27:39" x14ac:dyDescent="0.2">
      <c r="AA25">
        <v>700</v>
      </c>
      <c r="AB25">
        <v>20.838000000000001</v>
      </c>
      <c r="AC25">
        <v>1.2929999999999999</v>
      </c>
      <c r="AD25">
        <v>0.218</v>
      </c>
      <c r="AE25">
        <v>4.5789999999999997</v>
      </c>
      <c r="AF25">
        <v>17.539000000000001</v>
      </c>
      <c r="AH25">
        <v>0.73399999999999999</v>
      </c>
      <c r="AI25">
        <v>0.41399999999999998</v>
      </c>
      <c r="AJ25">
        <v>2.8109999999999999</v>
      </c>
      <c r="AK25">
        <v>2.5779999999999998</v>
      </c>
      <c r="AL25">
        <v>2.9039999999999999</v>
      </c>
      <c r="AM25">
        <v>2.9510000000000001</v>
      </c>
    </row>
    <row r="26" spans="27:39" x14ac:dyDescent="0.2">
      <c r="AA26">
        <v>800</v>
      </c>
      <c r="AB26">
        <v>18.356000000000002</v>
      </c>
      <c r="AC26">
        <v>2.2509999999999999</v>
      </c>
      <c r="AD26">
        <v>4.5999999999999999E-2</v>
      </c>
      <c r="AE26">
        <v>3.6760000000000002</v>
      </c>
      <c r="AF26">
        <v>15.663</v>
      </c>
      <c r="AH26">
        <v>1.2350000000000001</v>
      </c>
      <c r="AI26">
        <v>0.92300000000000004</v>
      </c>
      <c r="AJ26">
        <v>2.8929999999999998</v>
      </c>
      <c r="AK26">
        <v>2.383</v>
      </c>
      <c r="AL26">
        <v>2.7469999999999999</v>
      </c>
      <c r="AM26">
        <v>2.798</v>
      </c>
    </row>
    <row r="27" spans="27:39" x14ac:dyDescent="0.2">
      <c r="AA27">
        <v>900</v>
      </c>
      <c r="AB27">
        <v>16.292999999999999</v>
      </c>
      <c r="AC27">
        <v>3.0539999999999998</v>
      </c>
      <c r="AD27">
        <v>-9.2999999999999999E-2</v>
      </c>
      <c r="AE27">
        <v>2.9239999999999999</v>
      </c>
      <c r="AF27">
        <v>14.095000000000001</v>
      </c>
      <c r="AH27">
        <v>1.6539999999999999</v>
      </c>
      <c r="AI27">
        <v>1.35</v>
      </c>
      <c r="AJ27">
        <v>2.9460000000000002</v>
      </c>
      <c r="AK27">
        <v>2.2149999999999999</v>
      </c>
      <c r="AL27">
        <v>2.613</v>
      </c>
      <c r="AM27">
        <v>2.6680000000000001</v>
      </c>
    </row>
    <row r="28" spans="27:39" x14ac:dyDescent="0.2">
      <c r="AA28">
        <v>1000</v>
      </c>
      <c r="AB28">
        <v>14.55</v>
      </c>
      <c r="AC28">
        <v>3.7370000000000001</v>
      </c>
      <c r="AD28">
        <v>-0.20699999999999999</v>
      </c>
      <c r="AE28">
        <v>2.2890000000000001</v>
      </c>
      <c r="AF28">
        <v>12.765000000000001</v>
      </c>
      <c r="AH28">
        <v>2.0089999999999999</v>
      </c>
      <c r="AI28">
        <v>1.714</v>
      </c>
      <c r="AJ28">
        <v>2.98</v>
      </c>
      <c r="AK28">
        <v>2.0670000000000002</v>
      </c>
      <c r="AL28">
        <v>2.4969999999999999</v>
      </c>
      <c r="AM28">
        <v>2.5550000000000002</v>
      </c>
    </row>
    <row r="29" spans="27:39" x14ac:dyDescent="0.2">
      <c r="AA29">
        <v>1100</v>
      </c>
      <c r="AB29">
        <v>13.057</v>
      </c>
      <c r="AC29">
        <v>4.3239999999999998</v>
      </c>
      <c r="AD29">
        <v>-0.30099999999999999</v>
      </c>
      <c r="AE29">
        <v>1.744</v>
      </c>
      <c r="AF29">
        <v>11.622</v>
      </c>
      <c r="AH29">
        <v>2.3140000000000001</v>
      </c>
      <c r="AI29">
        <v>2.0259999999999998</v>
      </c>
      <c r="AJ29">
        <v>3</v>
      </c>
      <c r="AK29">
        <v>1.9359999999999999</v>
      </c>
      <c r="AL29">
        <v>2.395</v>
      </c>
      <c r="AM29">
        <v>2.456</v>
      </c>
    </row>
    <row r="30" spans="27:39" x14ac:dyDescent="0.2">
      <c r="AA30">
        <v>1200</v>
      </c>
      <c r="AB30">
        <v>11.765000000000001</v>
      </c>
      <c r="AC30">
        <v>4.8330000000000002</v>
      </c>
      <c r="AD30">
        <v>-0.38</v>
      </c>
      <c r="AE30">
        <v>1.2729999999999999</v>
      </c>
      <c r="AF30">
        <v>10.63</v>
      </c>
      <c r="AH30">
        <v>2.577</v>
      </c>
      <c r="AI30">
        <v>2.298</v>
      </c>
      <c r="AJ30">
        <v>3.0089999999999999</v>
      </c>
      <c r="AK30">
        <v>1.819</v>
      </c>
      <c r="AL30">
        <v>2.3050000000000002</v>
      </c>
      <c r="AM30">
        <v>2.3690000000000002</v>
      </c>
    </row>
  </sheetData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H75"/>
  <sheetViews>
    <sheetView zoomScaleNormal="100" workbookViewId="0">
      <pane ySplit="1785" activePane="bottomLeft"/>
      <selection activeCell="F1" sqref="F1:H1048576"/>
      <selection pane="bottomLeft"/>
    </sheetView>
  </sheetViews>
  <sheetFormatPr defaultRowHeight="12.75" x14ac:dyDescent="0.2"/>
  <cols>
    <col min="1" max="1" width="4.5703125" style="21" customWidth="1"/>
    <col min="2" max="2" width="8.28515625" style="21" customWidth="1"/>
    <col min="3" max="3" width="24.85546875" style="21" bestFit="1" customWidth="1"/>
    <col min="4" max="4" width="11.7109375" style="21" bestFit="1" customWidth="1"/>
    <col min="5" max="5" width="8" style="21" bestFit="1" customWidth="1"/>
    <col min="6" max="8" width="8.7109375" style="21" customWidth="1"/>
    <col min="9" max="9" width="1.7109375" style="21" customWidth="1"/>
    <col min="10" max="11" width="9.7109375" style="21" customWidth="1"/>
    <col min="12" max="12" width="7.7109375" style="21" customWidth="1"/>
    <col min="13" max="13" width="1.7109375" style="21" customWidth="1"/>
    <col min="14" max="14" width="9" style="21" customWidth="1"/>
    <col min="15" max="15" width="10.7109375" style="21" customWidth="1"/>
    <col min="16" max="17" width="7.5703125" style="21" bestFit="1" customWidth="1"/>
    <col min="18" max="18" width="12" style="21" bestFit="1" customWidth="1"/>
    <col min="19" max="19" width="1.7109375" style="21" customWidth="1"/>
    <col min="20" max="22" width="9.5703125" style="21" bestFit="1" customWidth="1"/>
    <col min="23" max="23" width="13" style="21" bestFit="1" customWidth="1"/>
    <col min="24" max="24" width="14.85546875" style="21" bestFit="1" customWidth="1"/>
    <col min="25" max="25" width="1.7109375" style="21" customWidth="1"/>
    <col min="26" max="26" width="12.5703125" style="21" bestFit="1" customWidth="1"/>
    <col min="27" max="27" width="10.7109375" style="21" bestFit="1" customWidth="1"/>
    <col min="28" max="16384" width="9.140625" style="21"/>
  </cols>
  <sheetData>
    <row r="1" spans="1:28" ht="12.75" customHeight="1" x14ac:dyDescent="0.2">
      <c r="J1" s="24" t="s">
        <v>88</v>
      </c>
      <c r="K1" s="30"/>
      <c r="L1" s="30"/>
      <c r="T1" s="23" t="s">
        <v>58</v>
      </c>
      <c r="U1" s="23"/>
      <c r="V1" s="23"/>
      <c r="W1" s="23"/>
      <c r="Z1" s="31" t="s">
        <v>246</v>
      </c>
      <c r="AA1" s="32"/>
      <c r="AB1" s="32"/>
    </row>
    <row r="2" spans="1:28" ht="12.75" customHeight="1" x14ac:dyDescent="0.2">
      <c r="T2" s="23"/>
      <c r="U2" s="23" t="s">
        <v>59</v>
      </c>
      <c r="V2" s="23" t="s">
        <v>60</v>
      </c>
      <c r="W2" s="23"/>
      <c r="Z2" s="28" t="s">
        <v>89</v>
      </c>
      <c r="AA2" s="33"/>
      <c r="AB2" s="33"/>
    </row>
    <row r="3" spans="1:28" ht="12.75" customHeight="1" x14ac:dyDescent="0.2">
      <c r="T3" s="25"/>
      <c r="U3" s="25"/>
      <c r="V3" s="25"/>
      <c r="W3" s="25"/>
    </row>
    <row r="4" spans="1:28" ht="12.75" customHeight="1" x14ac:dyDescent="0.2">
      <c r="J4" s="25" t="s">
        <v>78</v>
      </c>
      <c r="N4" s="20" t="s">
        <v>5</v>
      </c>
      <c r="O4" s="20" t="s">
        <v>6</v>
      </c>
      <c r="P4" s="20" t="s">
        <v>7</v>
      </c>
      <c r="Q4" s="20" t="s">
        <v>9</v>
      </c>
      <c r="R4" s="20" t="s">
        <v>8</v>
      </c>
      <c r="S4" s="20"/>
      <c r="T4" s="20" t="s">
        <v>5</v>
      </c>
      <c r="U4" s="20" t="s">
        <v>6</v>
      </c>
      <c r="V4" s="20" t="s">
        <v>7</v>
      </c>
      <c r="W4" s="20" t="s">
        <v>9</v>
      </c>
      <c r="X4" s="20" t="s">
        <v>8</v>
      </c>
    </row>
    <row r="5" spans="1:28" ht="12.75" customHeight="1" x14ac:dyDescent="0.2">
      <c r="F5" s="20" t="s">
        <v>54</v>
      </c>
      <c r="G5" s="20" t="s">
        <v>54</v>
      </c>
      <c r="H5" s="20" t="s">
        <v>54</v>
      </c>
      <c r="I5" s="20"/>
      <c r="J5" s="20" t="s">
        <v>55</v>
      </c>
      <c r="K5" s="20" t="s">
        <v>55</v>
      </c>
      <c r="L5" s="20" t="s">
        <v>55</v>
      </c>
      <c r="M5" s="20"/>
      <c r="N5" s="20" t="s">
        <v>54</v>
      </c>
      <c r="O5" s="20" t="s">
        <v>54</v>
      </c>
      <c r="P5" s="20" t="s">
        <v>54</v>
      </c>
      <c r="Q5" s="20" t="s">
        <v>54</v>
      </c>
      <c r="R5" s="20" t="s">
        <v>54</v>
      </c>
      <c r="S5" s="20"/>
      <c r="T5" s="20" t="s">
        <v>55</v>
      </c>
      <c r="U5" s="20" t="s">
        <v>55</v>
      </c>
      <c r="V5" s="20" t="s">
        <v>55</v>
      </c>
      <c r="W5" s="20" t="s">
        <v>55</v>
      </c>
      <c r="X5" s="20" t="s">
        <v>55</v>
      </c>
      <c r="Z5" s="20" t="s">
        <v>245</v>
      </c>
      <c r="AA5" s="20" t="s">
        <v>245</v>
      </c>
    </row>
    <row r="6" spans="1:28" ht="12.75" customHeight="1" x14ac:dyDescent="0.2">
      <c r="A6" s="20"/>
      <c r="B6" s="2"/>
      <c r="C6" s="2" t="s">
        <v>79</v>
      </c>
      <c r="D6" s="2" t="s">
        <v>80</v>
      </c>
      <c r="E6" s="20" t="s">
        <v>1</v>
      </c>
      <c r="F6" s="20" t="s">
        <v>0</v>
      </c>
      <c r="G6" s="20" t="s">
        <v>4</v>
      </c>
      <c r="H6" s="20" t="s">
        <v>2</v>
      </c>
      <c r="I6" s="20"/>
      <c r="J6" s="20" t="s">
        <v>0</v>
      </c>
      <c r="K6" s="20" t="s">
        <v>4</v>
      </c>
      <c r="L6" s="20" t="s">
        <v>2</v>
      </c>
      <c r="M6" s="20"/>
      <c r="N6" s="20" t="s">
        <v>57</v>
      </c>
      <c r="O6" s="20" t="s">
        <v>17</v>
      </c>
      <c r="P6" s="20" t="s">
        <v>18</v>
      </c>
      <c r="Q6" s="20" t="s">
        <v>19</v>
      </c>
      <c r="R6" s="20" t="s">
        <v>20</v>
      </c>
      <c r="S6" s="20"/>
      <c r="T6" s="20" t="s">
        <v>57</v>
      </c>
      <c r="U6" s="20" t="s">
        <v>17</v>
      </c>
      <c r="V6" s="20" t="s">
        <v>18</v>
      </c>
      <c r="W6" s="20" t="s">
        <v>19</v>
      </c>
      <c r="X6" s="20" t="s">
        <v>20</v>
      </c>
      <c r="Z6" s="21">
        <v>298.14999999999998</v>
      </c>
      <c r="AA6" s="21">
        <v>1200</v>
      </c>
    </row>
    <row r="7" spans="1:28" ht="12.75" hidden="1" customHeight="1" x14ac:dyDescent="0.2">
      <c r="A7" s="20"/>
      <c r="B7" s="22"/>
      <c r="C7" s="22"/>
      <c r="D7" s="22"/>
      <c r="E7" s="22"/>
      <c r="F7" s="34"/>
      <c r="G7" s="34"/>
      <c r="H7" s="35"/>
      <c r="N7" s="36"/>
      <c r="O7" s="36"/>
      <c r="P7" s="36"/>
      <c r="Q7" s="36"/>
      <c r="R7" s="36"/>
      <c r="Z7" s="44"/>
      <c r="AA7" s="44"/>
    </row>
    <row r="8" spans="1:28" ht="12.75" hidden="1" customHeight="1" x14ac:dyDescent="0.2">
      <c r="A8" s="20"/>
      <c r="B8" s="21" t="s">
        <v>61</v>
      </c>
      <c r="C8" s="22" t="s">
        <v>68</v>
      </c>
      <c r="D8" s="26" t="s">
        <v>82</v>
      </c>
      <c r="E8" s="22"/>
      <c r="F8" s="34"/>
      <c r="G8" s="34"/>
      <c r="H8" s="35"/>
      <c r="J8" s="21">
        <v>-54634</v>
      </c>
      <c r="K8" s="21">
        <v>-57796</v>
      </c>
      <c r="L8" s="21">
        <v>45.103999999999999</v>
      </c>
      <c r="N8" s="36"/>
      <c r="O8" s="36"/>
      <c r="P8" s="36"/>
      <c r="Q8" s="36"/>
      <c r="R8" s="36"/>
      <c r="T8" s="37">
        <v>7.3</v>
      </c>
      <c r="U8" s="37">
        <v>2.46</v>
      </c>
      <c r="V8" s="37">
        <v>0</v>
      </c>
      <c r="W8" s="37"/>
      <c r="X8" s="37"/>
      <c r="Z8" s="44"/>
      <c r="AA8" s="44"/>
    </row>
    <row r="9" spans="1:28" ht="12.75" hidden="1" customHeight="1" x14ac:dyDescent="0.2">
      <c r="A9" s="20"/>
      <c r="B9" s="21" t="s">
        <v>62</v>
      </c>
      <c r="C9" s="22" t="s">
        <v>68</v>
      </c>
      <c r="D9" s="26" t="s">
        <v>82</v>
      </c>
      <c r="E9" s="22"/>
      <c r="F9" s="34"/>
      <c r="G9" s="34"/>
      <c r="H9" s="35"/>
      <c r="J9" s="21">
        <v>0</v>
      </c>
      <c r="K9" s="21">
        <v>0</v>
      </c>
      <c r="L9" s="21">
        <v>49.003</v>
      </c>
      <c r="N9" s="36"/>
      <c r="O9" s="36"/>
      <c r="P9" s="36"/>
      <c r="Q9" s="36"/>
      <c r="R9" s="36"/>
      <c r="T9" s="37">
        <v>7.16</v>
      </c>
      <c r="U9" s="37">
        <v>1</v>
      </c>
      <c r="V9" s="37">
        <v>-0.4</v>
      </c>
      <c r="W9" s="37"/>
      <c r="X9" s="37"/>
      <c r="Z9" s="44"/>
      <c r="AA9" s="44"/>
    </row>
    <row r="10" spans="1:28" ht="12.75" hidden="1" customHeight="1" x14ac:dyDescent="0.2">
      <c r="A10" s="20"/>
      <c r="B10" s="21" t="s">
        <v>63</v>
      </c>
      <c r="C10" s="22" t="s">
        <v>68</v>
      </c>
      <c r="D10" s="26" t="s">
        <v>82</v>
      </c>
      <c r="E10" s="22"/>
      <c r="F10" s="34"/>
      <c r="G10" s="34"/>
      <c r="H10" s="35"/>
      <c r="J10" s="21">
        <v>0</v>
      </c>
      <c r="K10" s="21">
        <v>0</v>
      </c>
      <c r="L10" s="21">
        <v>31.207999999999998</v>
      </c>
      <c r="N10" s="36"/>
      <c r="O10" s="36"/>
      <c r="P10" s="36"/>
      <c r="Q10" s="36"/>
      <c r="R10" s="36"/>
      <c r="T10" s="37">
        <v>6.52</v>
      </c>
      <c r="U10" s="37">
        <v>0.78</v>
      </c>
      <c r="V10" s="37">
        <v>0.12</v>
      </c>
      <c r="W10" s="37"/>
      <c r="X10" s="37"/>
      <c r="Z10" s="44"/>
      <c r="AA10" s="44"/>
    </row>
    <row r="11" spans="1:28" ht="12.75" hidden="1" customHeight="1" x14ac:dyDescent="0.2">
      <c r="A11" s="20"/>
      <c r="B11" s="21" t="s">
        <v>64</v>
      </c>
      <c r="C11" s="22" t="s">
        <v>68</v>
      </c>
      <c r="D11" s="26" t="s">
        <v>82</v>
      </c>
      <c r="E11" s="22"/>
      <c r="F11" s="34"/>
      <c r="G11" s="34"/>
      <c r="H11" s="35"/>
      <c r="J11" s="21">
        <v>-8016</v>
      </c>
      <c r="K11" s="21">
        <v>-4930</v>
      </c>
      <c r="L11" s="21">
        <v>49.16</v>
      </c>
      <c r="N11" s="36"/>
      <c r="O11" s="36"/>
      <c r="P11" s="36"/>
      <c r="Q11" s="36"/>
      <c r="R11" s="36"/>
      <c r="T11" s="37">
        <v>7.81</v>
      </c>
      <c r="U11" s="37">
        <v>2.96</v>
      </c>
      <c r="V11" s="37">
        <v>-0.46</v>
      </c>
      <c r="W11" s="37"/>
      <c r="X11" s="37"/>
      <c r="Z11" s="44"/>
      <c r="AA11" s="44"/>
    </row>
    <row r="12" spans="1:28" ht="12.75" hidden="1" customHeight="1" x14ac:dyDescent="0.2">
      <c r="A12" s="20"/>
      <c r="B12" s="21" t="s">
        <v>65</v>
      </c>
      <c r="C12" s="22" t="s">
        <v>68</v>
      </c>
      <c r="D12" s="26" t="s">
        <v>82</v>
      </c>
      <c r="E12" s="22">
        <v>44.01</v>
      </c>
      <c r="F12" s="34"/>
      <c r="G12" s="34"/>
      <c r="H12" s="35"/>
      <c r="J12" s="21">
        <v>-94262</v>
      </c>
      <c r="K12" s="21">
        <v>-94054</v>
      </c>
      <c r="L12" s="21">
        <v>51.072000000000003</v>
      </c>
      <c r="N12" s="36"/>
      <c r="O12" s="36"/>
      <c r="P12" s="36"/>
      <c r="Q12" s="36"/>
      <c r="R12" s="36"/>
      <c r="T12" s="37">
        <v>10.57</v>
      </c>
      <c r="U12" s="37">
        <v>2.1</v>
      </c>
      <c r="V12" s="37">
        <v>-2.06</v>
      </c>
      <c r="W12" s="37"/>
      <c r="X12" s="37"/>
      <c r="Z12" s="44"/>
      <c r="AA12" s="44"/>
    </row>
    <row r="13" spans="1:28" ht="12.75" hidden="1" customHeight="1" x14ac:dyDescent="0.2">
      <c r="A13" s="20"/>
      <c r="B13" s="21" t="s">
        <v>66</v>
      </c>
      <c r="C13" s="22" t="s">
        <v>68</v>
      </c>
      <c r="D13" s="26" t="s">
        <v>82</v>
      </c>
      <c r="J13" s="21">
        <v>18960</v>
      </c>
      <c r="K13" s="21">
        <v>30680</v>
      </c>
      <c r="L13" s="21">
        <v>54.51</v>
      </c>
      <c r="N13" s="36"/>
      <c r="O13" s="36"/>
      <c r="P13" s="36"/>
      <c r="Q13" s="36"/>
      <c r="R13" s="36"/>
      <c r="T13" s="37">
        <v>8.7200000000000006</v>
      </c>
      <c r="U13" s="37">
        <v>0.16</v>
      </c>
      <c r="V13" s="37">
        <v>-0.9</v>
      </c>
      <c r="W13" s="37"/>
      <c r="X13" s="37"/>
      <c r="Z13" s="44"/>
      <c r="AA13" s="44"/>
    </row>
    <row r="14" spans="1:28" ht="12.75" hidden="1" customHeight="1" x14ac:dyDescent="0.2">
      <c r="A14" s="20"/>
      <c r="B14" s="21" t="s">
        <v>67</v>
      </c>
      <c r="C14" s="22" t="s">
        <v>68</v>
      </c>
      <c r="D14" s="26" t="s">
        <v>82</v>
      </c>
      <c r="J14" s="21">
        <v>-12127</v>
      </c>
      <c r="K14" s="21">
        <v>-17880</v>
      </c>
      <c r="L14" s="21">
        <v>44.491999999999997</v>
      </c>
      <c r="N14" s="36"/>
      <c r="O14" s="36"/>
      <c r="P14" s="36"/>
      <c r="Q14" s="36"/>
      <c r="R14" s="36"/>
      <c r="T14" s="37">
        <v>5.65</v>
      </c>
      <c r="U14" s="37">
        <v>11.44</v>
      </c>
      <c r="V14" s="37">
        <v>-0.46</v>
      </c>
      <c r="W14" s="37"/>
      <c r="X14" s="37"/>
      <c r="Z14" s="44"/>
      <c r="AA14" s="44"/>
    </row>
    <row r="15" spans="1:28" customFormat="1" ht="12.75" customHeight="1" x14ac:dyDescent="0.2"/>
    <row r="16" spans="1:28" customFormat="1" ht="12.75" customHeight="1" thickBot="1" x14ac:dyDescent="0.25">
      <c r="A16" s="51" t="s">
        <v>257</v>
      </c>
      <c r="B16" s="51"/>
      <c r="C16" s="52"/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2"/>
      <c r="O16" s="52"/>
      <c r="P16" s="52"/>
      <c r="Q16" s="52"/>
      <c r="R16" s="52"/>
      <c r="S16" s="52"/>
      <c r="T16" s="52"/>
      <c r="U16" s="52"/>
      <c r="V16" s="52"/>
      <c r="W16" s="52"/>
      <c r="X16" s="52"/>
      <c r="Y16" s="52"/>
      <c r="Z16" s="52"/>
      <c r="AA16" s="52"/>
    </row>
    <row r="17" spans="1:34" ht="12.75" customHeight="1" x14ac:dyDescent="0.2">
      <c r="A17" s="20">
        <v>1</v>
      </c>
      <c r="B17" s="21" t="s">
        <v>63</v>
      </c>
      <c r="C17" s="22" t="s">
        <v>68</v>
      </c>
      <c r="D17" s="26" t="s">
        <v>82</v>
      </c>
      <c r="E17" s="22">
        <v>2.02</v>
      </c>
      <c r="F17" s="34"/>
      <c r="G17" s="34"/>
      <c r="H17" s="35"/>
      <c r="J17" s="21">
        <v>0</v>
      </c>
      <c r="K17" s="21">
        <v>0</v>
      </c>
      <c r="L17" s="21">
        <v>31.207999999999998</v>
      </c>
      <c r="N17" s="36"/>
      <c r="O17" s="36"/>
      <c r="P17" s="36"/>
      <c r="Q17" s="36"/>
      <c r="R17" s="36"/>
      <c r="T17" s="37">
        <v>6.52</v>
      </c>
      <c r="U17" s="37">
        <v>0.78</v>
      </c>
      <c r="V17" s="37">
        <v>0.12</v>
      </c>
      <c r="W17" s="37"/>
      <c r="X17" s="37"/>
      <c r="Z17" s="38">
        <f t="shared" ref="Z17:AA19" si="0">$T17+($U17*0.001)*Z$6+($V17*100000)*Z$6^-2+$W17*Z$6^-0.5+$X17*Z$6^2</f>
        <v>6.8875501149292848</v>
      </c>
      <c r="AA17" s="38">
        <f t="shared" si="0"/>
        <v>7.4643333333333333</v>
      </c>
    </row>
    <row r="18" spans="1:34" ht="12.75" customHeight="1" x14ac:dyDescent="0.2">
      <c r="A18" s="20">
        <v>1</v>
      </c>
      <c r="B18" s="21" t="s">
        <v>63</v>
      </c>
      <c r="C18" s="21" t="s">
        <v>69</v>
      </c>
      <c r="D18" s="27" t="s">
        <v>82</v>
      </c>
      <c r="E18" s="22">
        <v>2.02</v>
      </c>
      <c r="J18" s="21">
        <v>0</v>
      </c>
      <c r="K18" s="21">
        <v>0</v>
      </c>
      <c r="L18" s="21">
        <v>31.234000000000002</v>
      </c>
      <c r="T18" s="37">
        <v>6.52</v>
      </c>
      <c r="U18" s="37">
        <v>0.78</v>
      </c>
      <c r="V18" s="37">
        <v>0.12</v>
      </c>
      <c r="W18" s="37"/>
      <c r="X18" s="37"/>
      <c r="Z18" s="38">
        <f t="shared" si="0"/>
        <v>6.8875501149292848</v>
      </c>
      <c r="AA18" s="38">
        <f t="shared" si="0"/>
        <v>7.4643333333333333</v>
      </c>
    </row>
    <row r="19" spans="1:34" ht="12.75" customHeight="1" x14ac:dyDescent="0.25">
      <c r="A19" s="20">
        <v>1</v>
      </c>
      <c r="B19" s="21" t="s">
        <v>63</v>
      </c>
      <c r="C19" s="50" t="s">
        <v>70</v>
      </c>
      <c r="D19" s="27" t="s">
        <v>82</v>
      </c>
      <c r="E19" s="22">
        <v>2.02</v>
      </c>
      <c r="J19" s="21">
        <v>-1.4</v>
      </c>
      <c r="K19" s="21">
        <v>0</v>
      </c>
      <c r="L19" s="21">
        <v>31.238</v>
      </c>
      <c r="T19" s="37">
        <v>5.5688339999999998</v>
      </c>
      <c r="U19" s="37">
        <v>1.10588</v>
      </c>
      <c r="V19" s="37">
        <v>0</v>
      </c>
      <c r="W19" s="37">
        <v>18.236138</v>
      </c>
      <c r="X19" s="37"/>
      <c r="Z19" s="38">
        <f t="shared" si="0"/>
        <v>6.9546774625962851</v>
      </c>
      <c r="AA19" s="38">
        <f t="shared" si="0"/>
        <v>7.4223219591639573</v>
      </c>
    </row>
    <row r="20" spans="1:34" ht="12.75" customHeight="1" x14ac:dyDescent="0.2">
      <c r="A20" s="20">
        <v>1</v>
      </c>
      <c r="B20" s="21" t="s">
        <v>63</v>
      </c>
      <c r="C20" s="21" t="s">
        <v>21</v>
      </c>
      <c r="D20" s="27" t="s">
        <v>87</v>
      </c>
      <c r="E20" s="22">
        <v>2.02</v>
      </c>
      <c r="F20" s="21">
        <v>0</v>
      </c>
      <c r="G20" s="21">
        <v>0</v>
      </c>
      <c r="H20" s="21">
        <v>130.38</v>
      </c>
      <c r="J20" s="41">
        <f>F20/4.184</f>
        <v>0</v>
      </c>
      <c r="K20" s="41">
        <f>G20/4.184</f>
        <v>0</v>
      </c>
      <c r="L20" s="42">
        <f>H20/4.184</f>
        <v>31.161567877629061</v>
      </c>
      <c r="N20" s="21">
        <v>4.7830000000000004</v>
      </c>
      <c r="O20" s="21">
        <v>1.3350000000000001E-2</v>
      </c>
      <c r="P20" s="21">
        <v>-561700</v>
      </c>
      <c r="Q20" s="21">
        <v>458.3</v>
      </c>
      <c r="R20" s="49">
        <v>-1.8250000000000001E-6</v>
      </c>
      <c r="T20" s="33">
        <f>N20/4.184</f>
        <v>1.1431644359464628</v>
      </c>
      <c r="U20" s="33">
        <f>O20/4.184</f>
        <v>3.1907265774378584E-3</v>
      </c>
      <c r="V20" s="33">
        <f>P20/4.184</f>
        <v>-134249.52198852773</v>
      </c>
      <c r="W20" s="33">
        <f>Q20/4.184</f>
        <v>109.53632887189292</v>
      </c>
      <c r="X20" s="33">
        <f>R20/4.184</f>
        <v>-4.3618546845124284E-7</v>
      </c>
      <c r="Z20" s="43">
        <f>$T20+($U20)*Z$6+($V20)*Z$6^-2+$W20*Z$6^-0.5+$X20*Z$6^2</f>
        <v>6.8891482515943494</v>
      </c>
      <c r="AA20" s="43">
        <f>$T20+($U20)*AA$6+($V20)*AA$6^-2+$W20*AA$6^-0.5+$X20*AA$6^2</f>
        <v>7.4127418675993839</v>
      </c>
    </row>
    <row r="21" spans="1:34" ht="12.75" customHeight="1" x14ac:dyDescent="0.2">
      <c r="A21" s="20">
        <v>1</v>
      </c>
      <c r="B21" s="21" t="s">
        <v>63</v>
      </c>
      <c r="C21" s="21" t="s">
        <v>259</v>
      </c>
      <c r="D21" s="27">
        <v>175</v>
      </c>
      <c r="E21" s="21">
        <v>2.02</v>
      </c>
      <c r="J21" s="21">
        <v>0</v>
      </c>
      <c r="K21" s="21">
        <v>0</v>
      </c>
      <c r="L21" s="21">
        <v>31.207000000000001</v>
      </c>
      <c r="T21" s="21">
        <v>6.4560000000000004</v>
      </c>
      <c r="U21" s="21">
        <v>8.3799999999999999E-4</v>
      </c>
      <c r="V21" s="21">
        <v>16500</v>
      </c>
      <c r="Z21" s="43">
        <f>$T21+($U21)*Z$6+($V21)*Z$6^-2+$W21*Z$6^-0.5+$X21*Z$6^2</f>
        <v>6.8914652330277679</v>
      </c>
      <c r="AA21" s="43">
        <f>$T21+($U21)*AA$6+($V21)*AA$6^-2+$W21*AA$6^-0.5+$X21*AA$6^2</f>
        <v>7.4730583333333342</v>
      </c>
    </row>
    <row r="22" spans="1:34" ht="12.75" customHeight="1" x14ac:dyDescent="0.2">
      <c r="A22" s="20"/>
      <c r="D22" s="27"/>
      <c r="N22" s="36"/>
      <c r="O22" s="36"/>
      <c r="P22" s="36"/>
      <c r="Q22" s="36"/>
      <c r="R22" s="36"/>
      <c r="Z22" s="44"/>
      <c r="AA22" s="44"/>
      <c r="AC22" s="46" t="s">
        <v>71</v>
      </c>
      <c r="AD22" s="46"/>
      <c r="AE22" s="46"/>
      <c r="AF22" s="46"/>
      <c r="AG22" s="46"/>
      <c r="AH22" s="46"/>
    </row>
    <row r="23" spans="1:34" ht="12.75" customHeight="1" x14ac:dyDescent="0.2">
      <c r="A23" s="20">
        <v>2</v>
      </c>
      <c r="B23" s="21" t="s">
        <v>61</v>
      </c>
      <c r="C23" s="22" t="s">
        <v>68</v>
      </c>
      <c r="D23" s="26" t="s">
        <v>82</v>
      </c>
      <c r="E23" s="21">
        <v>18.150300000000001</v>
      </c>
      <c r="J23" s="21">
        <v>-54634</v>
      </c>
      <c r="K23" s="21">
        <v>-57796</v>
      </c>
      <c r="L23" s="21">
        <v>45.103999999999999</v>
      </c>
      <c r="N23" s="36"/>
      <c r="O23" s="36"/>
      <c r="P23" s="36"/>
      <c r="Q23" s="36"/>
      <c r="R23" s="36"/>
      <c r="T23" s="37">
        <v>7.3</v>
      </c>
      <c r="U23" s="37">
        <v>2.46</v>
      </c>
      <c r="V23" s="37">
        <v>0</v>
      </c>
      <c r="W23" s="37"/>
      <c r="X23" s="37"/>
      <c r="Z23" s="38">
        <f t="shared" ref="Z23:AA25" si="1">$T23+($U23*0.001)*Z$6+($V23*100000)*Z$6^-2+$W23*Z$6^-0.5+$X23*Z$6^2</f>
        <v>8.0334489999999992</v>
      </c>
      <c r="AA23" s="38">
        <f t="shared" si="1"/>
        <v>10.251999999999999</v>
      </c>
      <c r="AC23" s="46" t="s">
        <v>72</v>
      </c>
      <c r="AD23" s="46"/>
      <c r="AE23" s="46"/>
      <c r="AF23" s="46"/>
      <c r="AG23" s="46"/>
      <c r="AH23" s="46"/>
    </row>
    <row r="24" spans="1:34" ht="12.75" customHeight="1" x14ac:dyDescent="0.2">
      <c r="A24" s="20">
        <v>2</v>
      </c>
      <c r="B24" s="21" t="s">
        <v>61</v>
      </c>
      <c r="C24" s="46" t="s">
        <v>244</v>
      </c>
      <c r="D24" s="26" t="s">
        <v>82</v>
      </c>
      <c r="E24" s="21">
        <v>18.150300000000001</v>
      </c>
      <c r="J24" s="21">
        <v>-54524.800000000003</v>
      </c>
      <c r="K24" s="21">
        <v>-57935.1</v>
      </c>
      <c r="L24" s="21">
        <v>44.762999999999998</v>
      </c>
      <c r="N24" s="36"/>
      <c r="O24" s="36"/>
      <c r="P24" s="36"/>
      <c r="Q24" s="36"/>
      <c r="R24" s="36"/>
      <c r="T24" s="37">
        <v>12.6647</v>
      </c>
      <c r="U24" s="37">
        <v>-10.4041</v>
      </c>
      <c r="V24" s="37">
        <v>1.3077999999999999E-2</v>
      </c>
      <c r="W24" s="37"/>
      <c r="X24" s="37"/>
      <c r="Z24" s="47">
        <f t="shared" si="1"/>
        <v>9.5774295846420436</v>
      </c>
      <c r="AA24" s="47">
        <f t="shared" si="1"/>
        <v>0.18068819444444539</v>
      </c>
      <c r="AB24" s="46" t="s">
        <v>77</v>
      </c>
      <c r="AC24" s="46" t="s">
        <v>73</v>
      </c>
      <c r="AD24" s="46"/>
      <c r="AE24" s="46"/>
      <c r="AF24" s="46"/>
      <c r="AG24" s="46"/>
      <c r="AH24" s="46"/>
    </row>
    <row r="25" spans="1:34" ht="12.75" customHeight="1" x14ac:dyDescent="0.2">
      <c r="A25" s="20">
        <v>2</v>
      </c>
      <c r="B25" s="21" t="s">
        <v>61</v>
      </c>
      <c r="C25" s="32" t="s">
        <v>70</v>
      </c>
      <c r="D25" s="26" t="s">
        <v>82</v>
      </c>
      <c r="E25" s="21">
        <v>18.150300000000001</v>
      </c>
      <c r="J25" s="21">
        <v>-54626.1</v>
      </c>
      <c r="K25" s="21">
        <v>-57794</v>
      </c>
      <c r="L25" s="21">
        <v>45.124000000000002</v>
      </c>
      <c r="N25" s="36"/>
      <c r="O25" s="36"/>
      <c r="P25" s="36"/>
      <c r="Q25" s="36"/>
      <c r="R25" s="36"/>
      <c r="T25" s="37">
        <v>9.58413</v>
      </c>
      <c r="U25" s="37">
        <v>2.0688339999999998</v>
      </c>
      <c r="V25" s="37">
        <v>1.1651530000000001</v>
      </c>
      <c r="W25" s="37">
        <v>-60.038240999999999</v>
      </c>
      <c r="X25" s="37"/>
      <c r="Z25" s="38">
        <f t="shared" si="1"/>
        <v>8.0346361965392443</v>
      </c>
      <c r="AA25" s="38">
        <f t="shared" si="1"/>
        <v>10.414489472626697</v>
      </c>
      <c r="AC25" s="46" t="s">
        <v>74</v>
      </c>
      <c r="AD25" s="46"/>
      <c r="AE25" s="46"/>
      <c r="AF25" s="46"/>
      <c r="AG25" s="46"/>
      <c r="AH25" s="46"/>
    </row>
    <row r="26" spans="1:34" ht="12.75" customHeight="1" x14ac:dyDescent="0.2">
      <c r="A26" s="20">
        <v>2</v>
      </c>
      <c r="B26" s="21" t="s">
        <v>61</v>
      </c>
      <c r="C26" s="22" t="s">
        <v>21</v>
      </c>
      <c r="D26" s="26" t="s">
        <v>83</v>
      </c>
      <c r="E26" s="21">
        <v>18.150300000000001</v>
      </c>
      <c r="F26" s="21">
        <v>-228600</v>
      </c>
      <c r="G26" s="21">
        <v>-241800</v>
      </c>
      <c r="H26" s="21">
        <v>188.8</v>
      </c>
      <c r="J26" s="41">
        <f t="shared" ref="J26:L27" si="2">F26/4.184</f>
        <v>-54636.71128107074</v>
      </c>
      <c r="K26" s="41">
        <f t="shared" si="2"/>
        <v>-57791.586998087951</v>
      </c>
      <c r="L26" s="42">
        <f t="shared" si="2"/>
        <v>45.124282982791591</v>
      </c>
      <c r="N26" s="36">
        <v>27.056999999999999</v>
      </c>
      <c r="O26" s="36">
        <v>1.7583999999999999E-2</v>
      </c>
      <c r="P26" s="36">
        <v>276960</v>
      </c>
      <c r="Q26" s="36">
        <v>-27.655999999999999</v>
      </c>
      <c r="R26" s="36">
        <v>-2.5096999999999999E-6</v>
      </c>
      <c r="T26" s="33">
        <f t="shared" ref="T26:X27" si="3">N26/4.184</f>
        <v>6.4667782026768634</v>
      </c>
      <c r="U26" s="33">
        <f t="shared" si="3"/>
        <v>4.2026768642447416E-3</v>
      </c>
      <c r="V26" s="33">
        <f t="shared" si="3"/>
        <v>66195.028680688338</v>
      </c>
      <c r="W26" s="33">
        <f t="shared" si="3"/>
        <v>-6.609942638623326</v>
      </c>
      <c r="X26" s="33">
        <f t="shared" si="3"/>
        <v>-5.9983269598470362E-7</v>
      </c>
      <c r="Z26" s="43">
        <f t="shared" ref="Z26:AA28" si="4">$T26+($U26)*Z$6+($V26)*Z$6^-2+$W26*Z$6^-0.5+$X26*Z$6^2</f>
        <v>8.0283338571714609</v>
      </c>
      <c r="AA26" s="43">
        <f t="shared" si="4"/>
        <v>10.501387519382869</v>
      </c>
      <c r="AC26" s="46" t="s">
        <v>75</v>
      </c>
      <c r="AD26" s="46"/>
      <c r="AE26" s="46"/>
      <c r="AF26" s="46"/>
      <c r="AG26" s="46"/>
      <c r="AH26" s="46"/>
    </row>
    <row r="27" spans="1:34" ht="12.75" customHeight="1" x14ac:dyDescent="0.2">
      <c r="A27" s="20">
        <v>2</v>
      </c>
      <c r="B27" s="21" t="s">
        <v>61</v>
      </c>
      <c r="C27" s="22" t="s">
        <v>56</v>
      </c>
      <c r="D27" s="26" t="s">
        <v>81</v>
      </c>
      <c r="E27" s="21">
        <v>18.150300000000001</v>
      </c>
      <c r="F27" s="21">
        <v>-228569</v>
      </c>
      <c r="G27" s="21">
        <v>-241814</v>
      </c>
      <c r="H27" s="21">
        <v>188.72</v>
      </c>
      <c r="J27" s="41">
        <f t="shared" si="2"/>
        <v>-54629.302103250477</v>
      </c>
      <c r="K27" s="41">
        <f t="shared" si="2"/>
        <v>-57794.933078393879</v>
      </c>
      <c r="L27" s="42">
        <f t="shared" si="2"/>
        <v>45.105162523900574</v>
      </c>
      <c r="N27" s="36">
        <v>7.3680000000000003</v>
      </c>
      <c r="O27" s="36">
        <v>2.4767999999999998E-2</v>
      </c>
      <c r="P27" s="36">
        <v>-223160</v>
      </c>
      <c r="Q27" s="36">
        <v>361.74</v>
      </c>
      <c r="R27" s="36">
        <v>-4.8117E-6</v>
      </c>
      <c r="T27" s="33">
        <f t="shared" si="3"/>
        <v>1.7609942638623326</v>
      </c>
      <c r="U27" s="33">
        <f t="shared" si="3"/>
        <v>5.9196940726577432E-3</v>
      </c>
      <c r="V27" s="33">
        <f t="shared" si="3"/>
        <v>-53336.520076481836</v>
      </c>
      <c r="W27" s="33">
        <f t="shared" si="3"/>
        <v>86.457934990439767</v>
      </c>
      <c r="X27" s="33">
        <f t="shared" si="3"/>
        <v>-1.1500239005736138E-6</v>
      </c>
      <c r="Z27" s="47">
        <f t="shared" si="4"/>
        <v>7.8308299218179567</v>
      </c>
      <c r="AA27" s="47">
        <f t="shared" si="4"/>
        <v>9.6673790861879869</v>
      </c>
      <c r="AC27" s="46" t="s">
        <v>76</v>
      </c>
      <c r="AD27" s="46"/>
      <c r="AE27" s="46"/>
      <c r="AF27" s="46"/>
      <c r="AG27" s="46"/>
      <c r="AH27" s="46"/>
    </row>
    <row r="28" spans="1:34" ht="12.75" customHeight="1" x14ac:dyDescent="0.2">
      <c r="A28" s="20">
        <v>2</v>
      </c>
      <c r="B28" s="21" t="s">
        <v>61</v>
      </c>
      <c r="C28" s="46" t="s">
        <v>85</v>
      </c>
      <c r="D28" s="48">
        <v>188276</v>
      </c>
      <c r="E28" s="21">
        <v>18.150300000000001</v>
      </c>
      <c r="J28" s="46">
        <v>-56690</v>
      </c>
      <c r="K28" s="46">
        <v>-68315</v>
      </c>
      <c r="L28" s="46">
        <v>16.718</v>
      </c>
      <c r="N28" s="36"/>
      <c r="O28" s="36"/>
      <c r="P28" s="36"/>
      <c r="Q28" s="36"/>
      <c r="R28" s="36"/>
      <c r="T28" s="21">
        <v>7.2720000000000002</v>
      </c>
      <c r="U28" s="21">
        <v>2.4919999999999999E-3</v>
      </c>
      <c r="V28" s="21">
        <v>6400</v>
      </c>
      <c r="Z28" s="43">
        <f t="shared" si="4"/>
        <v>8.0869861279622857</v>
      </c>
      <c r="AA28" s="43">
        <f t="shared" si="4"/>
        <v>10.266844444444445</v>
      </c>
    </row>
    <row r="29" spans="1:34" ht="12.75" customHeight="1" x14ac:dyDescent="0.2">
      <c r="A29" s="20"/>
      <c r="D29" s="27"/>
      <c r="N29" s="36"/>
      <c r="O29" s="36"/>
      <c r="P29" s="36"/>
      <c r="Q29" s="36"/>
      <c r="R29" s="36"/>
      <c r="Z29" s="44"/>
      <c r="AA29" s="44"/>
    </row>
    <row r="30" spans="1:34" ht="12.75" customHeight="1" x14ac:dyDescent="0.2">
      <c r="A30" s="20">
        <v>3</v>
      </c>
      <c r="B30" s="21" t="s">
        <v>65</v>
      </c>
      <c r="C30" s="22" t="s">
        <v>68</v>
      </c>
      <c r="D30" s="26" t="s">
        <v>82</v>
      </c>
      <c r="E30" s="22">
        <v>44.01</v>
      </c>
      <c r="J30" s="45">
        <v>-94262</v>
      </c>
      <c r="K30" s="45">
        <v>-94054</v>
      </c>
      <c r="L30" s="21">
        <v>51.072000000000003</v>
      </c>
      <c r="N30" s="36"/>
      <c r="O30" s="36"/>
      <c r="P30" s="36"/>
      <c r="Q30" s="36"/>
      <c r="R30" s="36"/>
      <c r="T30" s="37">
        <v>10.57</v>
      </c>
      <c r="U30" s="37">
        <v>2.1</v>
      </c>
      <c r="V30" s="37">
        <v>-2.06</v>
      </c>
      <c r="W30" s="37"/>
      <c r="X30" s="37"/>
      <c r="Z30" s="38">
        <f>$T30+($U30*0.001)*Z$6+($V30*100000)*Z$6^-2+$W30*Z$6^-0.5+$X30*Z$6^2</f>
        <v>8.8787331937139395</v>
      </c>
      <c r="AA30" s="38">
        <f>$T30+($U30*0.001)*AA$6+($V30*100000)*AA$6^-2+$W30*AA$6^-0.5+$X30*AA$6^2</f>
        <v>12.946944444444444</v>
      </c>
    </row>
    <row r="31" spans="1:34" ht="12.75" customHeight="1" x14ac:dyDescent="0.2">
      <c r="A31" s="20">
        <v>3</v>
      </c>
      <c r="B31" s="21" t="s">
        <v>65</v>
      </c>
      <c r="C31" s="22" t="s">
        <v>69</v>
      </c>
      <c r="D31" s="26" t="s">
        <v>82</v>
      </c>
      <c r="E31" s="22">
        <v>44.01</v>
      </c>
      <c r="J31" s="45">
        <v>-94254</v>
      </c>
      <c r="K31" s="45">
        <v>-94051</v>
      </c>
      <c r="L31" s="21">
        <v>51.085000000000001</v>
      </c>
      <c r="N31" s="36"/>
      <c r="O31" s="36"/>
      <c r="P31" s="36"/>
      <c r="Q31" s="36"/>
      <c r="R31" s="36"/>
      <c r="T31" s="37">
        <v>10.57</v>
      </c>
      <c r="U31" s="37">
        <v>2.1</v>
      </c>
      <c r="V31" s="37">
        <v>-2.06</v>
      </c>
      <c r="W31" s="37"/>
      <c r="X31" s="37"/>
      <c r="Z31" s="38">
        <f t="shared" ref="Z31:AA32" si="5">$T31+($U31*0.001)*Z$6+($V31*100000)*Z$6^-2+$W31*Z$6^-0.5+$X31*Z$6^2</f>
        <v>8.8787331937139395</v>
      </c>
      <c r="AA31" s="38">
        <f t="shared" si="5"/>
        <v>12.946944444444444</v>
      </c>
    </row>
    <row r="32" spans="1:34" ht="12.75" customHeight="1" x14ac:dyDescent="0.25">
      <c r="A32" s="20">
        <v>3</v>
      </c>
      <c r="B32" s="21" t="s">
        <v>65</v>
      </c>
      <c r="C32" s="50" t="s">
        <v>70</v>
      </c>
      <c r="D32" s="26" t="s">
        <v>82</v>
      </c>
      <c r="E32" s="22">
        <v>44.01</v>
      </c>
      <c r="J32" s="45">
        <v>-94251.4</v>
      </c>
      <c r="K32" s="45">
        <v>-94051.1</v>
      </c>
      <c r="L32" s="21">
        <v>51.076000000000001</v>
      </c>
      <c r="N32" s="36"/>
      <c r="O32" s="36"/>
      <c r="P32" s="36"/>
      <c r="Q32" s="36"/>
      <c r="R32" s="36"/>
      <c r="T32" s="37">
        <v>20.984704000000001</v>
      </c>
      <c r="U32" s="37">
        <v>-0.63193100000000002</v>
      </c>
      <c r="V32" s="37">
        <v>1.6883360000000001</v>
      </c>
      <c r="W32" s="37">
        <v>-238.742829</v>
      </c>
      <c r="X32" s="37"/>
      <c r="Z32" s="38">
        <f t="shared" si="5"/>
        <v>8.8690535424388965</v>
      </c>
      <c r="AA32" s="38">
        <f t="shared" si="5"/>
        <v>13.451720526043417</v>
      </c>
    </row>
    <row r="33" spans="1:27" ht="12.75" customHeight="1" x14ac:dyDescent="0.2">
      <c r="A33" s="20">
        <v>3</v>
      </c>
      <c r="B33" s="21" t="s">
        <v>65</v>
      </c>
      <c r="C33" s="22" t="s">
        <v>21</v>
      </c>
      <c r="D33" s="26" t="s">
        <v>84</v>
      </c>
      <c r="E33" s="22">
        <v>44.01</v>
      </c>
      <c r="F33" s="21">
        <v>-394400</v>
      </c>
      <c r="G33" s="21">
        <v>-393500</v>
      </c>
      <c r="H33" s="21">
        <v>213.8</v>
      </c>
      <c r="J33" s="41">
        <f t="shared" ref="J33:L34" si="6">F33/4.184</f>
        <v>-94263.862332695979</v>
      </c>
      <c r="K33" s="41">
        <f t="shared" si="6"/>
        <v>-94048.757170172074</v>
      </c>
      <c r="L33" s="42">
        <f t="shared" si="6"/>
        <v>51.099426386233269</v>
      </c>
      <c r="N33" s="36">
        <v>88.11</v>
      </c>
      <c r="O33" s="36">
        <v>-2.6979999999999999E-3</v>
      </c>
      <c r="P33" s="36">
        <v>723200</v>
      </c>
      <c r="Q33" s="36">
        <v>-1007</v>
      </c>
      <c r="R33" s="36"/>
      <c r="T33" s="33">
        <f>N33/4.184</f>
        <v>21.058795411089864</v>
      </c>
      <c r="U33" s="33">
        <f t="shared" ref="U33" si="7">O33/4.184</f>
        <v>-6.4483747609942637E-4</v>
      </c>
      <c r="V33" s="33">
        <f t="shared" ref="V33" si="8">P33/4.184</f>
        <v>172848.94837476098</v>
      </c>
      <c r="W33" s="33">
        <f t="shared" ref="W33" si="9">Q33/4.184</f>
        <v>-240.67877629063096</v>
      </c>
      <c r="X33" s="33">
        <f t="shared" ref="X33" si="10">R33/4.184</f>
        <v>0</v>
      </c>
      <c r="Z33" s="43">
        <f>$T33+($U33)*Z$6+($V33)*Z$6^-2+$W33*Z$6^-0.5+$X33*Z$6^2</f>
        <v>8.87234905173991</v>
      </c>
      <c r="AA33" s="43">
        <f>$T33+($U33)*AA$6+($V33)*AA$6^-2+$W33*AA$6^-0.5+$X33*AA$6^2</f>
        <v>13.457226617716195</v>
      </c>
    </row>
    <row r="34" spans="1:27" ht="12.75" customHeight="1" x14ac:dyDescent="0.2">
      <c r="A34" s="20">
        <v>3</v>
      </c>
      <c r="B34" s="21" t="s">
        <v>65</v>
      </c>
      <c r="C34" s="22" t="s">
        <v>56</v>
      </c>
      <c r="D34" s="26" t="s">
        <v>81</v>
      </c>
      <c r="E34" s="22">
        <v>44.01</v>
      </c>
      <c r="F34" s="21">
        <v>-394375</v>
      </c>
      <c r="G34" s="21">
        <v>-393510</v>
      </c>
      <c r="H34" s="21">
        <v>213.79</v>
      </c>
      <c r="J34" s="41">
        <f t="shared" si="6"/>
        <v>-94257.887189292538</v>
      </c>
      <c r="K34" s="41">
        <f t="shared" si="6"/>
        <v>-94051.147227533453</v>
      </c>
      <c r="L34" s="42">
        <f t="shared" si="6"/>
        <v>51.097036328871887</v>
      </c>
      <c r="N34" s="36">
        <v>87.82</v>
      </c>
      <c r="O34" s="36">
        <v>-2.6442000000000002E-3</v>
      </c>
      <c r="P34" s="36">
        <v>70641</v>
      </c>
      <c r="Q34" s="36">
        <v>-998.86</v>
      </c>
      <c r="R34" s="36"/>
      <c r="T34" s="33">
        <f>N34/4.184</f>
        <v>20.989483747609942</v>
      </c>
      <c r="U34" s="33">
        <f t="shared" ref="U34" si="11">O34/4.184</f>
        <v>-6.3197896749521995E-4</v>
      </c>
      <c r="V34" s="33">
        <f t="shared" ref="V34" si="12">P34/4.184</f>
        <v>16883.604206500957</v>
      </c>
      <c r="W34" s="33">
        <f t="shared" ref="W34" si="13">Q34/4.184</f>
        <v>-238.73326959847034</v>
      </c>
      <c r="X34" s="33">
        <f t="shared" ref="X34" si="14">R34/4.184</f>
        <v>0</v>
      </c>
      <c r="Z34" s="47">
        <f>$T34+($U34)*Z$6+($V34)*Z$6^-2+$W34*Z$6^-0.5+$X34*Z$6^2</f>
        <v>7.1650223400142021</v>
      </c>
      <c r="AA34" s="47">
        <f>$T34+($U34)*AA$6+($V34)*AA$6^-2+$W34*AA$6^-0.5+$X34*AA$6^2</f>
        <v>13.351197838399262</v>
      </c>
    </row>
    <row r="35" spans="1:27" ht="12.75" customHeight="1" x14ac:dyDescent="0.2">
      <c r="A35" s="20">
        <v>3</v>
      </c>
      <c r="B35" s="21" t="s">
        <v>65</v>
      </c>
      <c r="C35" s="47" t="s">
        <v>259</v>
      </c>
      <c r="D35" s="26" t="s">
        <v>247</v>
      </c>
      <c r="E35" s="22">
        <v>44.01</v>
      </c>
      <c r="J35" s="41">
        <v>-94258</v>
      </c>
      <c r="K35" s="41">
        <v>-94051</v>
      </c>
      <c r="L35" s="42">
        <v>51.07</v>
      </c>
      <c r="N35" s="36"/>
      <c r="O35" s="36"/>
      <c r="P35" s="36"/>
      <c r="Q35" s="36"/>
      <c r="R35" s="36"/>
      <c r="T35" s="22">
        <v>10.843</v>
      </c>
      <c r="U35" s="22">
        <v>2.0699999999999998E-3</v>
      </c>
      <c r="V35" s="22">
        <v>-229900</v>
      </c>
      <c r="W35" s="22"/>
      <c r="X35" s="22"/>
      <c r="Z35" s="43">
        <f t="shared" ref="Z35:AA35" si="15">$T35+($U35)*Z$6+($V35)*Z$6^-2+$W35*Z$6^-0.5+$X35*Z$6^2</f>
        <v>8.8739274064797797</v>
      </c>
      <c r="AA35" s="43">
        <f t="shared" si="15"/>
        <v>13.167347222222222</v>
      </c>
    </row>
    <row r="36" spans="1:27" ht="12.75" customHeight="1" x14ac:dyDescent="0.2">
      <c r="A36" s="20"/>
    </row>
    <row r="37" spans="1:27" ht="12.75" customHeight="1" x14ac:dyDescent="0.2">
      <c r="A37" s="20">
        <v>4</v>
      </c>
      <c r="B37" s="21" t="s">
        <v>64</v>
      </c>
      <c r="C37" s="22" t="s">
        <v>68</v>
      </c>
      <c r="D37" s="26" t="s">
        <v>82</v>
      </c>
      <c r="E37" s="21">
        <v>34.08</v>
      </c>
      <c r="F37" s="34"/>
      <c r="G37" s="34"/>
      <c r="H37" s="35"/>
      <c r="J37" s="21">
        <v>-8016</v>
      </c>
      <c r="K37" s="21">
        <v>-4930</v>
      </c>
      <c r="L37" s="21">
        <v>49.16</v>
      </c>
      <c r="N37" s="36"/>
      <c r="O37" s="36"/>
      <c r="P37" s="36"/>
      <c r="Q37" s="36"/>
      <c r="R37" s="36"/>
      <c r="T37" s="37">
        <v>7.81</v>
      </c>
      <c r="U37" s="37">
        <v>2.96</v>
      </c>
      <c r="V37" s="37">
        <v>-0.46</v>
      </c>
      <c r="W37" s="37"/>
      <c r="X37" s="37"/>
      <c r="Z37" s="38">
        <f t="shared" ref="Z37:AA39" si="16">$T37+($U37*0.001)*Z$6+($V37*100000)*Z$6^-2+$W37*Z$6^-0.5+$X37*Z$6^2</f>
        <v>8.1750503927710731</v>
      </c>
      <c r="AA37" s="38">
        <f t="shared" si="16"/>
        <v>11.330055555555555</v>
      </c>
    </row>
    <row r="38" spans="1:27" ht="12.75" customHeight="1" x14ac:dyDescent="0.2">
      <c r="A38" s="20">
        <v>4</v>
      </c>
      <c r="B38" s="21" t="s">
        <v>64</v>
      </c>
      <c r="C38" s="21" t="s">
        <v>69</v>
      </c>
      <c r="D38" s="27" t="s">
        <v>82</v>
      </c>
      <c r="E38" s="21">
        <v>34.08</v>
      </c>
      <c r="J38" s="21">
        <v>-8021</v>
      </c>
      <c r="K38" s="21">
        <v>-4931</v>
      </c>
      <c r="L38" s="21">
        <v>49.185000000000002</v>
      </c>
      <c r="T38" s="37">
        <v>7.81</v>
      </c>
      <c r="U38" s="37">
        <v>2.96</v>
      </c>
      <c r="V38" s="37">
        <v>-0.46</v>
      </c>
      <c r="W38" s="37"/>
      <c r="X38" s="37"/>
      <c r="Z38" s="38">
        <f t="shared" si="16"/>
        <v>8.1750503927710731</v>
      </c>
      <c r="AA38" s="38">
        <f t="shared" si="16"/>
        <v>11.330055555555555</v>
      </c>
    </row>
    <row r="39" spans="1:27" ht="12.75" customHeight="1" x14ac:dyDescent="0.25">
      <c r="A39" s="20">
        <v>4</v>
      </c>
      <c r="B39" s="21" t="s">
        <v>64</v>
      </c>
      <c r="C39" s="50" t="s">
        <v>70</v>
      </c>
      <c r="D39" s="27" t="s">
        <v>82</v>
      </c>
      <c r="E39" s="21">
        <v>34.08</v>
      </c>
      <c r="J39" s="21">
        <v>-7918.8</v>
      </c>
      <c r="K39" s="21">
        <v>-4851.8</v>
      </c>
      <c r="L39" s="21">
        <v>49.18</v>
      </c>
      <c r="T39" s="37">
        <v>11.328872</v>
      </c>
      <c r="U39" s="37">
        <v>2.447419</v>
      </c>
      <c r="V39" s="37">
        <v>1.4720359999999999</v>
      </c>
      <c r="W39" s="37">
        <v>-95.076481000000001</v>
      </c>
      <c r="X39" s="37"/>
      <c r="Z39" s="38">
        <f t="shared" si="16"/>
        <v>8.2082789761753361</v>
      </c>
      <c r="AA39" s="38">
        <f t="shared" si="16"/>
        <v>11.623377927274607</v>
      </c>
    </row>
    <row r="40" spans="1:27" ht="12.75" customHeight="1" x14ac:dyDescent="0.2">
      <c r="A40" s="20">
        <v>4</v>
      </c>
      <c r="B40" s="21" t="s">
        <v>64</v>
      </c>
      <c r="C40" s="21" t="s">
        <v>261</v>
      </c>
      <c r="D40" s="27" t="s">
        <v>256</v>
      </c>
      <c r="E40" s="21">
        <v>34.08</v>
      </c>
      <c r="J40" s="21">
        <v>-7996</v>
      </c>
      <c r="K40" s="21">
        <v>-4930</v>
      </c>
      <c r="L40" s="21">
        <v>49.151000000000003</v>
      </c>
      <c r="T40">
        <v>7.5410000000000004</v>
      </c>
      <c r="U40">
        <v>2.31E-3</v>
      </c>
      <c r="V40">
        <v>-29000</v>
      </c>
      <c r="W40"/>
      <c r="X40"/>
      <c r="Z40" s="43">
        <f>$T40+($U40)*Z$6+($V40)*Z$6^-2+$W40*Z$6^-0.5+$X40*Z$6^2</f>
        <v>7.9034931389208944</v>
      </c>
      <c r="AA40" s="43">
        <f>$T40+($U40)*AA$6+($V40)*AA$6^-2+$W40*AA$6^-0.5+$X40*AA$6^2</f>
        <v>10.292861111111112</v>
      </c>
    </row>
    <row r="41" spans="1:27" ht="12.75" customHeight="1" x14ac:dyDescent="0.2">
      <c r="A41" s="20"/>
    </row>
    <row r="42" spans="1:27" ht="12.75" customHeight="1" x14ac:dyDescent="0.2">
      <c r="A42" s="20">
        <v>5</v>
      </c>
      <c r="B42" s="21" t="s">
        <v>250</v>
      </c>
      <c r="C42" s="21" t="s">
        <v>21</v>
      </c>
      <c r="D42" s="27" t="s">
        <v>82</v>
      </c>
      <c r="E42" s="21">
        <v>36.460900000000002</v>
      </c>
      <c r="J42" s="21">
        <v>-22776.6</v>
      </c>
      <c r="K42" s="21">
        <v>-22062.6</v>
      </c>
      <c r="L42" s="21">
        <v>44.67</v>
      </c>
      <c r="T42" s="37">
        <v>5.6351250000000004</v>
      </c>
      <c r="U42" s="37">
        <v>1.555644</v>
      </c>
      <c r="V42" s="37">
        <v>0.182195</v>
      </c>
      <c r="W42" s="37">
        <v>11.410511</v>
      </c>
      <c r="X42" s="37"/>
      <c r="Z42" s="38">
        <f>$T42+($U42*0.001)*Z$6+($V42*100000)*Z$6^-2+$W42*Z$6^-0.5+$X42*Z$6^2</f>
        <v>6.964726040229217</v>
      </c>
      <c r="AA42" s="38">
        <f>$T42+($U42*0.001)*AA$6+($V42*100000)*AA$6^-2+$W42*AA$6^-0.5+$X42*AA$6^2</f>
        <v>7.8439433104276155</v>
      </c>
    </row>
    <row r="43" spans="1:27" ht="12.75" customHeight="1" x14ac:dyDescent="0.2">
      <c r="A43" s="20">
        <v>5</v>
      </c>
      <c r="B43" s="21" t="s">
        <v>250</v>
      </c>
      <c r="C43" s="21" t="s">
        <v>260</v>
      </c>
      <c r="D43" s="27" t="s">
        <v>82</v>
      </c>
      <c r="E43" s="21">
        <v>36.460900000000002</v>
      </c>
      <c r="J43" s="21">
        <v>-22777</v>
      </c>
      <c r="K43" s="21">
        <v>-22063</v>
      </c>
      <c r="L43" s="21">
        <v>44.643000000000001</v>
      </c>
      <c r="T43" s="21">
        <v>6.3860000000000001</v>
      </c>
      <c r="U43" s="21">
        <v>1.1280000000000001E-3</v>
      </c>
      <c r="V43" s="21">
        <v>21500</v>
      </c>
      <c r="Z43" s="43">
        <f>$T43+($U43)*Z$6+($V43)*Z$6^-2+$W43*Z$6^-0.5+$X43*Z$6^2</f>
        <v>6.9641758642483031</v>
      </c>
      <c r="AA43" s="43">
        <f>$T43+($U43)*AA$6+($V43)*AA$6^-2+$W43*AA$6^-0.5+$X43*AA$6^2</f>
        <v>7.7545305555555561</v>
      </c>
    </row>
    <row r="44" spans="1:27" ht="12.75" customHeight="1" x14ac:dyDescent="0.2">
      <c r="A44" s="20"/>
      <c r="D44" s="27"/>
      <c r="N44" s="36"/>
      <c r="O44" s="36"/>
      <c r="P44" s="36"/>
      <c r="Q44" s="36"/>
      <c r="R44" s="36"/>
      <c r="Z44" s="44"/>
      <c r="AA44" s="44"/>
    </row>
    <row r="45" spans="1:27" ht="12.75" customHeight="1" x14ac:dyDescent="0.2">
      <c r="A45" s="20">
        <v>6</v>
      </c>
      <c r="B45" s="21" t="s">
        <v>249</v>
      </c>
      <c r="C45" s="21" t="s">
        <v>21</v>
      </c>
      <c r="D45" s="27" t="s">
        <v>82</v>
      </c>
      <c r="E45" s="21">
        <v>20.0063</v>
      </c>
      <c r="J45" s="21">
        <v>-65823.7</v>
      </c>
      <c r="K45" s="21">
        <v>-65320.3</v>
      </c>
      <c r="L45" s="21">
        <v>41.539000000000001</v>
      </c>
      <c r="T45" s="37">
        <v>3.0154209999999999</v>
      </c>
      <c r="U45" s="37">
        <v>1.965125</v>
      </c>
      <c r="V45" s="37">
        <v>-0.79525000000000001</v>
      </c>
      <c r="W45" s="37">
        <v>73.520570000000006</v>
      </c>
      <c r="X45" s="37"/>
      <c r="Z45" s="38">
        <f>$T45+($U45*0.001)*Z$6+($V45*100000)*Z$6^-2+$W45*Z$6^-0.5+$X45*Z$6^2</f>
        <v>6.964573191121108</v>
      </c>
      <c r="AA45" s="38">
        <f>$T45+($U45*0.001)*AA$6+($V45*100000)*AA$6^-2+$W45*AA$6^-0.5+$X45*AA$6^2</f>
        <v>7.4407013495792924</v>
      </c>
    </row>
    <row r="46" spans="1:27" ht="12.75" customHeight="1" x14ac:dyDescent="0.2">
      <c r="A46" s="20">
        <v>6</v>
      </c>
      <c r="B46" s="21" t="s">
        <v>249</v>
      </c>
      <c r="C46" s="21" t="s">
        <v>260</v>
      </c>
      <c r="D46" s="27" t="s">
        <v>82</v>
      </c>
      <c r="E46" s="21">
        <v>20.0063</v>
      </c>
      <c r="J46" s="21">
        <v>-65822</v>
      </c>
      <c r="K46" s="21">
        <v>-65320</v>
      </c>
      <c r="L46" s="21">
        <v>41.508000000000003</v>
      </c>
      <c r="T46" s="21">
        <v>6.3540000000000001</v>
      </c>
      <c r="U46" s="21">
        <v>8.8199999999999997E-4</v>
      </c>
      <c r="V46" s="21">
        <v>30600</v>
      </c>
      <c r="Z46" s="43">
        <f>$T46+($U46)*Z$6+($V46)*Z$6^-2+$W46*Z$6^-0.5+$X46*Z$6^2</f>
        <v>6.9612007430696767</v>
      </c>
      <c r="AA46" s="43">
        <f>$T46+($U46)*AA$6+($V46)*AA$6^-2+$W46*AA$6^-0.5+$X46*AA$6^2</f>
        <v>7.4336500000000001</v>
      </c>
    </row>
    <row r="47" spans="1:27" ht="12.75" customHeight="1" x14ac:dyDescent="0.2">
      <c r="A47" s="20"/>
    </row>
    <row r="48" spans="1:27" ht="12.75" customHeight="1" x14ac:dyDescent="0.2">
      <c r="A48" s="20"/>
      <c r="D48" s="27"/>
      <c r="Z48" s="44"/>
      <c r="AA48" s="44"/>
    </row>
    <row r="49" spans="1:27" x14ac:dyDescent="0.2">
      <c r="A49" s="20">
        <v>37</v>
      </c>
      <c r="B49" s="21" t="s">
        <v>248</v>
      </c>
      <c r="C49" s="21" t="s">
        <v>69</v>
      </c>
      <c r="D49" s="27" t="s">
        <v>82</v>
      </c>
      <c r="E49" s="22">
        <v>28.01</v>
      </c>
      <c r="J49" s="21">
        <v>0</v>
      </c>
      <c r="K49" s="21">
        <v>0</v>
      </c>
      <c r="L49" s="21">
        <v>45.795999999999999</v>
      </c>
      <c r="T49" s="37">
        <v>6.83</v>
      </c>
      <c r="U49" s="37">
        <v>0.9</v>
      </c>
      <c r="V49" s="37">
        <v>-0.12</v>
      </c>
      <c r="W49" s="37"/>
      <c r="X49" s="37"/>
      <c r="Z49" s="38">
        <f t="shared" ref="Z49:AA49" si="17">$T49+($U49*0.001)*Z$6+($V49*100000)*Z$6^-2+$W49*Z$6^-0.5+$X49*Z$6^2</f>
        <v>6.9633418850707152</v>
      </c>
      <c r="AA49" s="38">
        <f t="shared" si="17"/>
        <v>7.9016666666666664</v>
      </c>
    </row>
    <row r="50" spans="1:27" x14ac:dyDescent="0.2">
      <c r="A50" s="20">
        <v>37</v>
      </c>
      <c r="B50" s="21" t="s">
        <v>248</v>
      </c>
      <c r="C50" s="21" t="s">
        <v>261</v>
      </c>
      <c r="D50" s="27" t="s">
        <v>251</v>
      </c>
      <c r="E50" s="22">
        <v>28.01</v>
      </c>
      <c r="J50" s="21">
        <v>0</v>
      </c>
      <c r="K50" s="21">
        <v>0</v>
      </c>
      <c r="L50" s="21">
        <v>45.77</v>
      </c>
      <c r="T50" s="21">
        <v>6.5170000000000003</v>
      </c>
      <c r="U50" s="21">
        <v>1.178E-3</v>
      </c>
      <c r="V50" s="21">
        <v>7900</v>
      </c>
      <c r="Z50" s="43">
        <f t="shared" ref="Z50:AA50" si="18">$T50+($U50)*Z$6+($V50)*Z$6^-2+$W50*Z$6^-0.5+$X50*Z$6^2</f>
        <v>6.9570911673284463</v>
      </c>
      <c r="AA50" s="43">
        <f t="shared" si="18"/>
        <v>7.936086111111111</v>
      </c>
    </row>
    <row r="51" spans="1:27" x14ac:dyDescent="0.2">
      <c r="A51" s="20"/>
    </row>
    <row r="52" spans="1:27" ht="13.5" thickBot="1" x14ac:dyDescent="0.25">
      <c r="A52" s="51" t="s">
        <v>258</v>
      </c>
      <c r="B52" s="51"/>
      <c r="C52" s="52"/>
      <c r="D52" s="52"/>
      <c r="E52" s="52"/>
      <c r="F52" s="52"/>
      <c r="G52" s="52"/>
      <c r="H52" s="52"/>
      <c r="I52" s="52"/>
      <c r="J52" s="52"/>
      <c r="K52" s="52"/>
      <c r="L52" s="52"/>
      <c r="M52" s="52"/>
      <c r="N52" s="52"/>
      <c r="O52" s="52"/>
      <c r="P52" s="52"/>
      <c r="Q52" s="52"/>
      <c r="R52" s="52"/>
      <c r="S52" s="52"/>
      <c r="T52" s="52"/>
      <c r="U52" s="52"/>
      <c r="V52" s="52"/>
      <c r="W52" s="52"/>
      <c r="X52" s="52"/>
      <c r="Y52" s="52"/>
      <c r="Z52" s="52"/>
      <c r="AA52" s="52"/>
    </row>
    <row r="53" spans="1:27" x14ac:dyDescent="0.2">
      <c r="A53" s="20"/>
      <c r="B53" s="21" t="s">
        <v>66</v>
      </c>
      <c r="C53" s="22" t="s">
        <v>68</v>
      </c>
      <c r="D53" s="26" t="s">
        <v>82</v>
      </c>
      <c r="E53" s="21">
        <v>64.12</v>
      </c>
      <c r="J53" s="21">
        <v>18960</v>
      </c>
      <c r="K53" s="21">
        <v>30680</v>
      </c>
      <c r="L53" s="21">
        <v>54.51</v>
      </c>
      <c r="N53" s="36"/>
      <c r="O53" s="36"/>
      <c r="P53" s="36"/>
      <c r="Q53" s="36"/>
      <c r="R53" s="36"/>
      <c r="T53" s="37">
        <v>8.7200000000000006</v>
      </c>
      <c r="U53" s="37">
        <v>0.16</v>
      </c>
      <c r="V53" s="37">
        <v>-0.9</v>
      </c>
      <c r="W53" s="37"/>
      <c r="X53" s="37"/>
      <c r="Z53" s="38">
        <f t="shared" ref="Z53:AA55" si="19">$T53+($U53*0.001)*Z$6+($V53*100000)*Z$6^-2+$W53*Z$6^-0.5+$X53*Z$6^2</f>
        <v>7.7552556380303619</v>
      </c>
      <c r="AA53" s="38">
        <f t="shared" si="19"/>
        <v>8.8495000000000008</v>
      </c>
    </row>
    <row r="54" spans="1:27" x14ac:dyDescent="0.2">
      <c r="A54" s="20"/>
      <c r="B54" s="21" t="s">
        <v>66</v>
      </c>
      <c r="C54" s="21" t="s">
        <v>69</v>
      </c>
      <c r="D54" s="27" t="s">
        <v>82</v>
      </c>
      <c r="E54" s="21">
        <v>64.12</v>
      </c>
      <c r="J54" s="21">
        <v>18953</v>
      </c>
      <c r="K54" s="21">
        <v>30681</v>
      </c>
      <c r="L54" s="21">
        <v>54.54</v>
      </c>
      <c r="T54" s="37">
        <v>8.7200000000000006</v>
      </c>
      <c r="U54" s="37">
        <v>0.16</v>
      </c>
      <c r="V54" s="37">
        <v>-0.9</v>
      </c>
      <c r="W54" s="37"/>
      <c r="X54" s="37"/>
      <c r="Z54" s="38">
        <f t="shared" si="19"/>
        <v>7.7552556380303619</v>
      </c>
      <c r="AA54" s="38">
        <f t="shared" si="19"/>
        <v>8.8495000000000008</v>
      </c>
    </row>
    <row r="55" spans="1:27" x14ac:dyDescent="0.2">
      <c r="A55" s="20"/>
      <c r="B55" s="21" t="s">
        <v>66</v>
      </c>
      <c r="C55" s="21" t="s">
        <v>70</v>
      </c>
      <c r="D55" s="27" t="s">
        <v>82</v>
      </c>
      <c r="E55" s="21">
        <v>64.12</v>
      </c>
      <c r="J55" s="21">
        <v>18828.599999999999</v>
      </c>
      <c r="K55" s="21">
        <v>30721.8</v>
      </c>
      <c r="L55" s="21">
        <v>55.21</v>
      </c>
      <c r="T55" s="37">
        <v>8.8671129999999998</v>
      </c>
      <c r="U55" s="37">
        <v>0.57313599999999998</v>
      </c>
      <c r="V55" s="37">
        <v>-0.384799</v>
      </c>
      <c r="W55" s="37">
        <v>-15.535373</v>
      </c>
      <c r="X55" s="37"/>
      <c r="Z55" s="38">
        <f t="shared" si="19"/>
        <v>7.705403116229169</v>
      </c>
      <c r="AA55" s="38">
        <f t="shared" si="19"/>
        <v>9.079686458046659</v>
      </c>
    </row>
    <row r="56" spans="1:27" x14ac:dyDescent="0.2">
      <c r="A56" s="20"/>
      <c r="B56" s="21" t="s">
        <v>66</v>
      </c>
      <c r="C56" s="21" t="s">
        <v>259</v>
      </c>
      <c r="D56" s="27" t="s">
        <v>262</v>
      </c>
      <c r="E56" s="21">
        <v>64.12</v>
      </c>
      <c r="J56" s="21">
        <v>19027</v>
      </c>
      <c r="K56" s="21">
        <v>30710</v>
      </c>
      <c r="L56" s="21">
        <v>54.506</v>
      </c>
      <c r="T56">
        <v>8.343</v>
      </c>
      <c r="U56">
        <v>6.4000000000000005E-4</v>
      </c>
      <c r="V56">
        <v>-68300</v>
      </c>
      <c r="Z56" s="43">
        <f t="shared" ref="Z56:AA56" si="20">$T56+($U56)*Z$6+($V56)*Z$6^-2+$W56*Z$6^-0.5+$X56*Z$6^2</f>
        <v>7.7654801875274853</v>
      </c>
      <c r="AA56" s="43">
        <f t="shared" si="20"/>
        <v>9.063569444444445</v>
      </c>
    </row>
    <row r="57" spans="1:27" customFormat="1" x14ac:dyDescent="0.2"/>
    <row r="58" spans="1:27" customFormat="1" x14ac:dyDescent="0.2">
      <c r="B58" s="21" t="s">
        <v>253</v>
      </c>
      <c r="C58" s="21" t="s">
        <v>255</v>
      </c>
      <c r="D58" s="27" t="s">
        <v>82</v>
      </c>
      <c r="E58" s="21"/>
      <c r="F58">
        <v>-88671.1</v>
      </c>
    </row>
    <row r="59" spans="1:27" customFormat="1" x14ac:dyDescent="0.2"/>
    <row r="60" spans="1:27" customFormat="1" x14ac:dyDescent="0.2"/>
    <row r="61" spans="1:27" x14ac:dyDescent="0.2">
      <c r="A61" s="20"/>
      <c r="D61" s="27"/>
      <c r="Z61" s="44"/>
      <c r="AA61" s="44"/>
    </row>
    <row r="62" spans="1:27" x14ac:dyDescent="0.2">
      <c r="A62" s="20"/>
      <c r="B62" s="21" t="s">
        <v>67</v>
      </c>
      <c r="C62" s="22" t="s">
        <v>68</v>
      </c>
      <c r="D62" s="26" t="s">
        <v>82</v>
      </c>
      <c r="J62" s="21">
        <v>-12127</v>
      </c>
      <c r="K62" s="21">
        <v>-17880</v>
      </c>
      <c r="L62" s="21">
        <v>44.491999999999997</v>
      </c>
      <c r="N62" s="36"/>
      <c r="O62" s="36"/>
      <c r="P62" s="36"/>
      <c r="Q62" s="36"/>
      <c r="R62" s="36"/>
      <c r="T62" s="37">
        <v>5.65</v>
      </c>
      <c r="U62" s="37">
        <v>11.44</v>
      </c>
      <c r="V62" s="37">
        <v>-0.46</v>
      </c>
      <c r="W62" s="37"/>
      <c r="X62" s="37"/>
      <c r="Z62" s="38">
        <f t="shared" ref="Z62:AA64" si="21">$T62+($U62*0.001)*Z$6+($V62*100000)*Z$6^-2+$W62*Z$6^-0.5+$X62*Z$6^2</f>
        <v>8.5433623927710745</v>
      </c>
      <c r="AA62" s="38">
        <f t="shared" si="21"/>
        <v>19.346055555555555</v>
      </c>
    </row>
    <row r="63" spans="1:27" x14ac:dyDescent="0.2">
      <c r="A63" s="20"/>
      <c r="B63" s="21" t="s">
        <v>67</v>
      </c>
      <c r="C63" s="21" t="s">
        <v>69</v>
      </c>
      <c r="D63" s="27" t="s">
        <v>82</v>
      </c>
      <c r="E63" s="21">
        <v>16.04</v>
      </c>
      <c r="J63" s="21">
        <v>-12122.4</v>
      </c>
      <c r="K63" s="21">
        <v>-17880</v>
      </c>
      <c r="L63" s="21">
        <v>44.518000000000001</v>
      </c>
      <c r="T63" s="37">
        <v>5.65</v>
      </c>
      <c r="U63" s="37">
        <v>11.44</v>
      </c>
      <c r="V63" s="37">
        <v>-0.46</v>
      </c>
      <c r="W63" s="37"/>
      <c r="X63" s="37"/>
      <c r="Z63" s="38">
        <f t="shared" si="21"/>
        <v>8.5433623927710745</v>
      </c>
      <c r="AA63" s="38">
        <f t="shared" si="21"/>
        <v>19.346055555555555</v>
      </c>
    </row>
    <row r="64" spans="1:27" x14ac:dyDescent="0.2">
      <c r="A64" s="20"/>
      <c r="B64" s="21" t="s">
        <v>67</v>
      </c>
      <c r="C64" s="21" t="s">
        <v>70</v>
      </c>
      <c r="D64" s="27" t="s">
        <v>82</v>
      </c>
      <c r="E64" s="21">
        <v>16.04</v>
      </c>
      <c r="J64" s="21">
        <v>-12119.4</v>
      </c>
      <c r="K64" s="21">
        <v>-17880</v>
      </c>
      <c r="L64" s="21">
        <v>44.517000000000003</v>
      </c>
      <c r="T64" s="37">
        <v>35.874760999999999</v>
      </c>
      <c r="U64" s="37">
        <v>0.49306899999999998</v>
      </c>
      <c r="V64" s="37">
        <v>8.192399</v>
      </c>
      <c r="W64" s="37">
        <v>-633.46080099999995</v>
      </c>
      <c r="X64" s="37"/>
      <c r="Z64" s="38">
        <f t="shared" si="21"/>
        <v>8.5515813477361746</v>
      </c>
      <c r="AA64" s="38">
        <f t="shared" si="21"/>
        <v>18.748922198300928</v>
      </c>
    </row>
    <row r="65" spans="1:27" x14ac:dyDescent="0.2">
      <c r="A65" s="20"/>
      <c r="Z65" s="44"/>
      <c r="AA65" s="44"/>
    </row>
    <row r="66" spans="1:27" x14ac:dyDescent="0.2">
      <c r="A66" s="20"/>
      <c r="B66" s="21" t="s">
        <v>86</v>
      </c>
      <c r="C66" s="21" t="s">
        <v>69</v>
      </c>
      <c r="D66" s="27" t="s">
        <v>82</v>
      </c>
      <c r="E66" s="21">
        <v>28.01</v>
      </c>
      <c r="J66" s="21">
        <v>-32784</v>
      </c>
      <c r="K66" s="21">
        <v>-26416</v>
      </c>
      <c r="L66" s="21">
        <v>47.244999999999997</v>
      </c>
      <c r="T66" s="37">
        <v>6.79</v>
      </c>
      <c r="U66" s="37">
        <v>0.98</v>
      </c>
      <c r="V66" s="37">
        <v>-0.11</v>
      </c>
      <c r="W66" s="37"/>
      <c r="X66" s="37"/>
      <c r="Z66" s="38">
        <f t="shared" ref="Z66:AA67" si="22">$T66+($U66*0.001)*Z$6+($V66*100000)*Z$6^-2+$W66*Z$6^-0.5+$X66*Z$6^2</f>
        <v>6.9584433113148219</v>
      </c>
      <c r="AA66" s="38">
        <f t="shared" si="22"/>
        <v>7.9583611111111114</v>
      </c>
    </row>
    <row r="67" spans="1:27" x14ac:dyDescent="0.2">
      <c r="A67" s="20"/>
      <c r="B67" s="21" t="s">
        <v>86</v>
      </c>
      <c r="C67" s="21" t="s">
        <v>70</v>
      </c>
      <c r="D67" s="27" t="s">
        <v>82</v>
      </c>
      <c r="E67" s="21">
        <v>28.01</v>
      </c>
      <c r="J67" s="21">
        <v>-32784.699999999997</v>
      </c>
      <c r="K67" s="21">
        <v>-26417.3</v>
      </c>
      <c r="L67" s="21">
        <v>47.244</v>
      </c>
      <c r="T67" s="37">
        <v>10.922561999999999</v>
      </c>
      <c r="U67" s="37">
        <v>-2.3184E-2</v>
      </c>
      <c r="V67" s="37">
        <v>1.5838909999999999</v>
      </c>
      <c r="W67" s="37">
        <v>-99.115678000000003</v>
      </c>
      <c r="X67" s="37"/>
      <c r="Z67" s="38">
        <f t="shared" si="22"/>
        <v>6.9572636156580625</v>
      </c>
      <c r="AA67" s="38">
        <f t="shared" si="22"/>
        <v>8.1435104618449419</v>
      </c>
    </row>
    <row r="68" spans="1:27" x14ac:dyDescent="0.2">
      <c r="A68" s="20"/>
      <c r="D68" s="27"/>
      <c r="Z68" s="44"/>
    </row>
    <row r="69" spans="1:27" x14ac:dyDescent="0.2">
      <c r="A69" s="20"/>
      <c r="B69" s="21" t="s">
        <v>62</v>
      </c>
      <c r="C69" s="22" t="s">
        <v>68</v>
      </c>
      <c r="D69" s="26" t="s">
        <v>82</v>
      </c>
      <c r="E69" s="22"/>
      <c r="F69" s="34"/>
      <c r="G69" s="34"/>
      <c r="H69" s="35"/>
      <c r="J69" s="21">
        <v>0</v>
      </c>
      <c r="K69" s="21">
        <v>0</v>
      </c>
      <c r="L69" s="21">
        <v>49.003</v>
      </c>
      <c r="N69" s="36"/>
      <c r="O69" s="36"/>
      <c r="P69" s="36"/>
      <c r="Q69" s="36"/>
      <c r="R69" s="36"/>
      <c r="T69" s="37">
        <v>7.16</v>
      </c>
      <c r="U69" s="37">
        <v>1</v>
      </c>
      <c r="V69" s="37">
        <v>-0.4</v>
      </c>
      <c r="W69" s="37"/>
      <c r="X69" s="37"/>
      <c r="Z69" s="38">
        <f t="shared" ref="Z69:AA71" si="23">$T69+($U69*0.001)*Z$6+($V69*100000)*Z$6^-2+$W69*Z$6^-0.5+$X69*Z$6^2</f>
        <v>7.008172950235716</v>
      </c>
      <c r="AA69" s="38">
        <f t="shared" si="23"/>
        <v>8.3322222222222209</v>
      </c>
    </row>
    <row r="70" spans="1:27" x14ac:dyDescent="0.2">
      <c r="A70" s="20"/>
      <c r="B70" s="21" t="s">
        <v>62</v>
      </c>
      <c r="C70" s="21" t="s">
        <v>69</v>
      </c>
      <c r="D70" s="27" t="s">
        <v>82</v>
      </c>
      <c r="E70" s="21">
        <v>32</v>
      </c>
      <c r="J70" s="21">
        <v>0</v>
      </c>
      <c r="K70" s="21">
        <v>0</v>
      </c>
      <c r="L70" s="21">
        <v>49.029000000000003</v>
      </c>
      <c r="T70" s="37">
        <v>7.16</v>
      </c>
      <c r="U70" s="37">
        <v>1</v>
      </c>
      <c r="V70" s="37">
        <v>-0.4</v>
      </c>
      <c r="W70" s="37"/>
      <c r="X70" s="37"/>
      <c r="Z70" s="38">
        <f t="shared" si="23"/>
        <v>7.008172950235716</v>
      </c>
      <c r="AA70" s="38">
        <f t="shared" si="23"/>
        <v>8.3322222222222209</v>
      </c>
    </row>
    <row r="71" spans="1:27" x14ac:dyDescent="0.2">
      <c r="A71" s="20"/>
      <c r="B71" s="21" t="s">
        <v>62</v>
      </c>
      <c r="C71" s="21" t="s">
        <v>70</v>
      </c>
      <c r="D71" s="27" t="s">
        <v>82</v>
      </c>
      <c r="E71" s="21">
        <v>32</v>
      </c>
      <c r="J71" s="21">
        <v>-3.6</v>
      </c>
      <c r="K71" s="21">
        <v>0</v>
      </c>
      <c r="L71" s="21">
        <v>49.043999999999997</v>
      </c>
      <c r="T71" s="37">
        <v>11.543977</v>
      </c>
      <c r="U71" s="37">
        <v>-0.16515299999999999</v>
      </c>
      <c r="V71" s="37">
        <v>1.193117</v>
      </c>
      <c r="W71" s="37">
        <v>-100.549713</v>
      </c>
      <c r="X71" s="37"/>
      <c r="Z71" s="38">
        <f t="shared" si="23"/>
        <v>7.0137017114388307</v>
      </c>
      <c r="AA71" s="38">
        <f t="shared" si="23"/>
        <v>8.5260285538477429</v>
      </c>
    </row>
    <row r="72" spans="1:27" x14ac:dyDescent="0.2">
      <c r="A72" s="20"/>
      <c r="D72" s="27"/>
      <c r="Z72" s="44"/>
    </row>
    <row r="73" spans="1:27" x14ac:dyDescent="0.2">
      <c r="A73" s="20"/>
      <c r="B73" s="21" t="s">
        <v>252</v>
      </c>
      <c r="C73" s="21" t="s">
        <v>254</v>
      </c>
    </row>
    <row r="74" spans="1:27" x14ac:dyDescent="0.2">
      <c r="A74" s="20"/>
      <c r="B74" s="21" t="s">
        <v>12</v>
      </c>
      <c r="C74" s="21" t="s">
        <v>255</v>
      </c>
    </row>
    <row r="75" spans="1:27" x14ac:dyDescent="0.2">
      <c r="A75" s="20"/>
    </row>
  </sheetData>
  <phoneticPr fontId="0" type="noConversion"/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DED537-C530-4426-A024-A7F051F29C46}">
  <dimension ref="A2:J43"/>
  <sheetViews>
    <sheetView workbookViewId="0"/>
  </sheetViews>
  <sheetFormatPr defaultRowHeight="12.75" x14ac:dyDescent="0.2"/>
  <cols>
    <col min="1" max="1" width="3.28515625" style="21" customWidth="1"/>
    <col min="2" max="2" width="45.85546875" style="21" bestFit="1" customWidth="1"/>
    <col min="3" max="3" width="2.7109375" style="21" customWidth="1"/>
    <col min="4" max="5" width="9.140625" style="21"/>
    <col min="6" max="6" width="9.5703125" style="21" customWidth="1"/>
    <col min="7" max="7" width="4.140625" style="21" customWidth="1"/>
    <col min="8" max="8" width="52" style="21" bestFit="1" customWidth="1"/>
    <col min="9" max="16384" width="9.140625" style="21"/>
  </cols>
  <sheetData>
    <row r="2" spans="1:10" x14ac:dyDescent="0.2">
      <c r="A2" s="2" t="s">
        <v>135</v>
      </c>
    </row>
    <row r="3" spans="1:10" x14ac:dyDescent="0.2">
      <c r="B3" s="21" t="s">
        <v>138</v>
      </c>
      <c r="D3" s="21" t="s">
        <v>136</v>
      </c>
      <c r="H3" s="21" t="s">
        <v>263</v>
      </c>
    </row>
    <row r="4" spans="1:10" x14ac:dyDescent="0.2">
      <c r="B4" s="21" t="s">
        <v>64</v>
      </c>
      <c r="D4" s="21" t="s">
        <v>137</v>
      </c>
      <c r="H4" s="21" t="s">
        <v>264</v>
      </c>
    </row>
    <row r="5" spans="1:10" x14ac:dyDescent="0.2">
      <c r="B5" s="21" t="s">
        <v>140</v>
      </c>
      <c r="D5" s="21" t="s">
        <v>139</v>
      </c>
      <c r="H5" s="21" t="s">
        <v>265</v>
      </c>
    </row>
    <row r="6" spans="1:10" x14ac:dyDescent="0.2">
      <c r="B6" s="21" t="s">
        <v>142</v>
      </c>
      <c r="D6" s="21" t="s">
        <v>134</v>
      </c>
    </row>
    <row r="7" spans="1:10" x14ac:dyDescent="0.2">
      <c r="B7" s="21" t="s">
        <v>143</v>
      </c>
      <c r="D7" s="21" t="s">
        <v>144</v>
      </c>
    </row>
    <row r="8" spans="1:10" x14ac:dyDescent="0.2">
      <c r="B8" s="21" t="s">
        <v>146</v>
      </c>
      <c r="D8" s="21" t="s">
        <v>145</v>
      </c>
    </row>
    <row r="11" spans="1:10" x14ac:dyDescent="0.2">
      <c r="A11" s="2" t="s">
        <v>242</v>
      </c>
    </row>
    <row r="12" spans="1:10" x14ac:dyDescent="0.2">
      <c r="B12" s="2" t="s">
        <v>133</v>
      </c>
      <c r="C12" s="2"/>
      <c r="D12" s="2" t="s">
        <v>80</v>
      </c>
      <c r="E12" s="2" t="s">
        <v>141</v>
      </c>
      <c r="F12" s="2"/>
      <c r="G12" s="2"/>
      <c r="H12" s="2" t="s">
        <v>147</v>
      </c>
      <c r="I12" s="2" t="s">
        <v>243</v>
      </c>
      <c r="J12" s="2"/>
    </row>
    <row r="13" spans="1:10" x14ac:dyDescent="0.2">
      <c r="B13" s="21" t="s">
        <v>105</v>
      </c>
      <c r="D13" s="21">
        <v>818</v>
      </c>
      <c r="E13" s="2" t="s">
        <v>8</v>
      </c>
      <c r="G13" s="2" t="s">
        <v>8</v>
      </c>
      <c r="H13" s="21" t="s">
        <v>128</v>
      </c>
    </row>
    <row r="14" spans="1:10" x14ac:dyDescent="0.2">
      <c r="B14" s="21" t="s">
        <v>99</v>
      </c>
      <c r="D14" s="21">
        <v>820</v>
      </c>
      <c r="E14" s="2" t="s">
        <v>8</v>
      </c>
      <c r="G14" s="2" t="s">
        <v>119</v>
      </c>
      <c r="I14" s="21" t="s">
        <v>132</v>
      </c>
    </row>
    <row r="15" spans="1:10" x14ac:dyDescent="0.2">
      <c r="E15" s="2"/>
      <c r="G15" s="2" t="s">
        <v>120</v>
      </c>
      <c r="H15" s="21" t="s">
        <v>134</v>
      </c>
    </row>
    <row r="16" spans="1:10" x14ac:dyDescent="0.2">
      <c r="B16" s="2" t="s">
        <v>238</v>
      </c>
      <c r="D16" s="21" t="s">
        <v>107</v>
      </c>
      <c r="E16" s="2" t="s">
        <v>106</v>
      </c>
      <c r="G16" s="2" t="s">
        <v>93</v>
      </c>
      <c r="H16" s="21" t="s">
        <v>137</v>
      </c>
    </row>
    <row r="17" spans="2:9" x14ac:dyDescent="0.2">
      <c r="B17" s="2" t="s">
        <v>239</v>
      </c>
      <c r="D17" s="21" t="s">
        <v>107</v>
      </c>
      <c r="E17" s="2" t="s">
        <v>108</v>
      </c>
      <c r="G17" s="2" t="s">
        <v>106</v>
      </c>
      <c r="H17" s="21" t="s">
        <v>129</v>
      </c>
    </row>
    <row r="18" spans="2:9" x14ac:dyDescent="0.2">
      <c r="E18" s="2"/>
      <c r="G18" s="2" t="s">
        <v>121</v>
      </c>
      <c r="I18" s="21" t="s">
        <v>237</v>
      </c>
    </row>
    <row r="19" spans="2:9" x14ac:dyDescent="0.2">
      <c r="B19" s="21" t="s">
        <v>100</v>
      </c>
      <c r="D19" s="21">
        <v>821</v>
      </c>
      <c r="E19" s="2" t="s">
        <v>101</v>
      </c>
      <c r="G19" s="2" t="s">
        <v>122</v>
      </c>
      <c r="H19" s="21" t="s">
        <v>130</v>
      </c>
    </row>
    <row r="20" spans="2:9" x14ac:dyDescent="0.2">
      <c r="B20" s="21" t="s">
        <v>102</v>
      </c>
      <c r="D20" s="21">
        <v>821</v>
      </c>
      <c r="E20" s="2" t="s">
        <v>101</v>
      </c>
      <c r="G20" s="2" t="s">
        <v>123</v>
      </c>
      <c r="H20" s="21" t="s">
        <v>131</v>
      </c>
    </row>
    <row r="21" spans="2:9" x14ac:dyDescent="0.2">
      <c r="B21" s="21" t="s">
        <v>103</v>
      </c>
      <c r="D21" s="21">
        <v>821</v>
      </c>
      <c r="E21" s="2" t="s">
        <v>8</v>
      </c>
      <c r="G21" s="2" t="s">
        <v>124</v>
      </c>
      <c r="H21" s="21" t="s">
        <v>145</v>
      </c>
    </row>
    <row r="22" spans="2:9" x14ac:dyDescent="0.2">
      <c r="E22" s="2"/>
      <c r="G22" s="2" t="s">
        <v>125</v>
      </c>
      <c r="H22" s="21" t="s">
        <v>144</v>
      </c>
    </row>
    <row r="23" spans="2:9" x14ac:dyDescent="0.2">
      <c r="B23" s="21" t="s">
        <v>104</v>
      </c>
      <c r="D23" s="21">
        <v>822</v>
      </c>
      <c r="E23" s="2" t="s">
        <v>93</v>
      </c>
      <c r="G23" s="2" t="s">
        <v>126</v>
      </c>
      <c r="H23" s="21" t="s">
        <v>148</v>
      </c>
    </row>
    <row r="24" spans="2:9" x14ac:dyDescent="0.2">
      <c r="B24" s="21" t="s">
        <v>109</v>
      </c>
      <c r="D24" s="21">
        <v>822</v>
      </c>
      <c r="E24" s="2" t="s">
        <v>93</v>
      </c>
      <c r="G24" s="2" t="s">
        <v>127</v>
      </c>
      <c r="H24" s="21" t="s">
        <v>149</v>
      </c>
    </row>
    <row r="25" spans="2:9" x14ac:dyDescent="0.2">
      <c r="E25" s="2"/>
      <c r="G25" s="2" t="s">
        <v>150</v>
      </c>
      <c r="H25" s="21" t="s">
        <v>151</v>
      </c>
    </row>
    <row r="26" spans="2:9" x14ac:dyDescent="0.2">
      <c r="B26" s="21" t="s">
        <v>111</v>
      </c>
      <c r="D26" s="21">
        <v>825</v>
      </c>
      <c r="E26" s="2" t="s">
        <v>8</v>
      </c>
      <c r="G26" s="2" t="s">
        <v>152</v>
      </c>
      <c r="H26" s="21" t="s">
        <v>153</v>
      </c>
    </row>
    <row r="27" spans="2:9" x14ac:dyDescent="0.2">
      <c r="B27" s="21" t="s">
        <v>110</v>
      </c>
      <c r="D27" s="21">
        <v>825</v>
      </c>
      <c r="E27" s="2" t="s">
        <v>8</v>
      </c>
      <c r="G27" s="2" t="s">
        <v>154</v>
      </c>
      <c r="H27" s="21" t="s">
        <v>159</v>
      </c>
    </row>
    <row r="28" spans="2:9" x14ac:dyDescent="0.2">
      <c r="E28" s="2"/>
      <c r="G28" s="2" t="s">
        <v>155</v>
      </c>
      <c r="H28" s="21" t="s">
        <v>160</v>
      </c>
    </row>
    <row r="29" spans="2:9" x14ac:dyDescent="0.2">
      <c r="B29" s="21" t="s">
        <v>112</v>
      </c>
      <c r="D29" s="21">
        <v>826</v>
      </c>
      <c r="E29" s="2" t="s">
        <v>8</v>
      </c>
      <c r="G29" s="2" t="s">
        <v>156</v>
      </c>
      <c r="H29" s="21" t="s">
        <v>161</v>
      </c>
    </row>
    <row r="30" spans="2:9" x14ac:dyDescent="0.2">
      <c r="B30" s="21" t="s">
        <v>113</v>
      </c>
      <c r="D30" s="21">
        <v>826</v>
      </c>
      <c r="E30" s="2" t="s">
        <v>114</v>
      </c>
      <c r="G30" s="2" t="s">
        <v>157</v>
      </c>
      <c r="H30" s="21" t="s">
        <v>163</v>
      </c>
    </row>
    <row r="31" spans="2:9" x14ac:dyDescent="0.2">
      <c r="B31" s="21" t="s">
        <v>115</v>
      </c>
      <c r="D31" s="21">
        <v>826</v>
      </c>
      <c r="E31" s="2" t="s">
        <v>108</v>
      </c>
      <c r="G31" s="2" t="s">
        <v>158</v>
      </c>
      <c r="H31" s="21" t="s">
        <v>162</v>
      </c>
    </row>
    <row r="32" spans="2:9" x14ac:dyDescent="0.2">
      <c r="E32" s="2"/>
    </row>
    <row r="33" spans="2:5" x14ac:dyDescent="0.2">
      <c r="B33" s="21" t="s">
        <v>90</v>
      </c>
      <c r="D33" s="21">
        <v>826</v>
      </c>
      <c r="E33" s="2" t="s">
        <v>8</v>
      </c>
    </row>
    <row r="34" spans="2:5" x14ac:dyDescent="0.2">
      <c r="B34" s="21" t="s">
        <v>91</v>
      </c>
      <c r="D34" s="21">
        <v>826</v>
      </c>
      <c r="E34" s="2" t="s">
        <v>8</v>
      </c>
    </row>
    <row r="35" spans="2:5" x14ac:dyDescent="0.2">
      <c r="B35" s="21" t="s">
        <v>92</v>
      </c>
      <c r="D35" s="21">
        <v>826</v>
      </c>
      <c r="E35" s="2" t="s">
        <v>93</v>
      </c>
    </row>
    <row r="36" spans="2:5" x14ac:dyDescent="0.2">
      <c r="B36" s="21" t="s">
        <v>94</v>
      </c>
      <c r="D36" s="21">
        <v>827</v>
      </c>
      <c r="E36" s="2" t="s">
        <v>95</v>
      </c>
    </row>
    <row r="37" spans="2:5" x14ac:dyDescent="0.2">
      <c r="B37" s="21" t="s">
        <v>96</v>
      </c>
      <c r="D37" s="21">
        <v>827</v>
      </c>
      <c r="E37" s="2" t="s">
        <v>93</v>
      </c>
    </row>
    <row r="38" spans="2:5" x14ac:dyDescent="0.2">
      <c r="B38" s="21" t="s">
        <v>97</v>
      </c>
      <c r="D38" s="21">
        <v>827</v>
      </c>
      <c r="E38" s="2" t="s">
        <v>98</v>
      </c>
    </row>
    <row r="39" spans="2:5" x14ac:dyDescent="0.2">
      <c r="E39" s="2"/>
    </row>
    <row r="40" spans="2:5" x14ac:dyDescent="0.2">
      <c r="B40" s="21" t="s">
        <v>116</v>
      </c>
      <c r="D40" s="21">
        <v>833</v>
      </c>
      <c r="E40" s="2" t="s">
        <v>8</v>
      </c>
    </row>
    <row r="41" spans="2:5" x14ac:dyDescent="0.2">
      <c r="B41" s="2" t="s">
        <v>240</v>
      </c>
      <c r="D41" s="21">
        <v>833</v>
      </c>
      <c r="E41" s="2" t="s">
        <v>106</v>
      </c>
    </row>
    <row r="42" spans="2:5" x14ac:dyDescent="0.2">
      <c r="B42" s="2" t="s">
        <v>241</v>
      </c>
      <c r="D42" s="21">
        <v>833</v>
      </c>
      <c r="E42" s="2" t="s">
        <v>93</v>
      </c>
    </row>
    <row r="43" spans="2:5" x14ac:dyDescent="0.2">
      <c r="B43" s="21" t="s">
        <v>117</v>
      </c>
      <c r="D43" s="21">
        <v>833</v>
      </c>
      <c r="E43" s="2" t="s">
        <v>118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C86147-D77E-4DC0-BCB4-67EF1292A7DF}">
  <dimension ref="A1:AB10"/>
  <sheetViews>
    <sheetView workbookViewId="0"/>
  </sheetViews>
  <sheetFormatPr defaultRowHeight="12.75" x14ac:dyDescent="0.2"/>
  <sheetData>
    <row r="1" spans="1:28" x14ac:dyDescent="0.2">
      <c r="A1" s="21"/>
      <c r="B1" s="21"/>
      <c r="C1" s="21"/>
      <c r="D1" s="21"/>
      <c r="E1" s="21"/>
      <c r="F1" s="21"/>
      <c r="G1" s="21"/>
      <c r="H1" s="21"/>
      <c r="I1" s="21"/>
      <c r="J1" s="24" t="s">
        <v>88</v>
      </c>
      <c r="K1" s="30"/>
      <c r="L1" s="30"/>
      <c r="M1" s="21"/>
      <c r="N1" s="21"/>
      <c r="O1" s="21"/>
      <c r="P1" s="21"/>
      <c r="Q1" s="21"/>
      <c r="R1" s="21"/>
      <c r="S1" s="21"/>
      <c r="T1" s="23" t="s">
        <v>58</v>
      </c>
      <c r="U1" s="23"/>
      <c r="V1" s="23"/>
      <c r="W1" s="23"/>
      <c r="X1" s="21"/>
      <c r="Y1" s="21"/>
      <c r="Z1" s="31" t="s">
        <v>246</v>
      </c>
      <c r="AA1" s="32"/>
      <c r="AB1" s="32"/>
    </row>
    <row r="2" spans="1:28" x14ac:dyDescent="0.2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3"/>
      <c r="U2" s="23" t="s">
        <v>59</v>
      </c>
      <c r="V2" s="23" t="s">
        <v>60</v>
      </c>
      <c r="W2" s="23"/>
      <c r="X2" s="21"/>
      <c r="Y2" s="21"/>
      <c r="Z2" s="28" t="s">
        <v>89</v>
      </c>
      <c r="AA2" s="33"/>
      <c r="AB2" s="33"/>
    </row>
    <row r="3" spans="1:28" x14ac:dyDescent="0.2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5"/>
      <c r="U3" s="25"/>
      <c r="V3" s="25"/>
      <c r="W3" s="25"/>
      <c r="X3" s="21"/>
      <c r="Y3" s="21"/>
      <c r="Z3" s="21"/>
      <c r="AA3" s="21"/>
      <c r="AB3" s="21"/>
    </row>
    <row r="4" spans="1:28" x14ac:dyDescent="0.2">
      <c r="A4" s="21"/>
      <c r="B4" s="21"/>
      <c r="C4" s="21"/>
      <c r="D4" s="21"/>
      <c r="E4" s="21"/>
      <c r="F4" s="21"/>
      <c r="G4" s="21"/>
      <c r="H4" s="21"/>
      <c r="I4" s="21"/>
      <c r="J4" s="25" t="s">
        <v>78</v>
      </c>
      <c r="K4" s="21"/>
      <c r="L4" s="21"/>
      <c r="M4" s="21"/>
      <c r="N4" s="20" t="s">
        <v>5</v>
      </c>
      <c r="O4" s="20" t="s">
        <v>6</v>
      </c>
      <c r="P4" s="20" t="s">
        <v>7</v>
      </c>
      <c r="Q4" s="20" t="s">
        <v>9</v>
      </c>
      <c r="R4" s="20" t="s">
        <v>8</v>
      </c>
      <c r="S4" s="20"/>
      <c r="T4" s="20" t="s">
        <v>5</v>
      </c>
      <c r="U4" s="20" t="s">
        <v>6</v>
      </c>
      <c r="V4" s="20" t="s">
        <v>7</v>
      </c>
      <c r="W4" s="20" t="s">
        <v>9</v>
      </c>
      <c r="X4" s="20" t="s">
        <v>8</v>
      </c>
      <c r="Y4" s="21"/>
      <c r="Z4" s="21"/>
      <c r="AA4" s="21"/>
      <c r="AB4" s="21"/>
    </row>
    <row r="5" spans="1:28" x14ac:dyDescent="0.2">
      <c r="A5" s="21"/>
      <c r="B5" s="21"/>
      <c r="C5" s="21"/>
      <c r="D5" s="21"/>
      <c r="E5" s="21"/>
      <c r="F5" s="20" t="s">
        <v>54</v>
      </c>
      <c r="G5" s="20" t="s">
        <v>54</v>
      </c>
      <c r="H5" s="20" t="s">
        <v>54</v>
      </c>
      <c r="I5" s="20"/>
      <c r="J5" s="20" t="s">
        <v>55</v>
      </c>
      <c r="K5" s="20" t="s">
        <v>55</v>
      </c>
      <c r="L5" s="20" t="s">
        <v>55</v>
      </c>
      <c r="M5" s="20"/>
      <c r="N5" s="20" t="s">
        <v>54</v>
      </c>
      <c r="O5" s="20" t="s">
        <v>54</v>
      </c>
      <c r="P5" s="20" t="s">
        <v>54</v>
      </c>
      <c r="Q5" s="20" t="s">
        <v>54</v>
      </c>
      <c r="R5" s="20" t="s">
        <v>54</v>
      </c>
      <c r="S5" s="20"/>
      <c r="T5" s="20" t="s">
        <v>55</v>
      </c>
      <c r="U5" s="20" t="s">
        <v>55</v>
      </c>
      <c r="V5" s="20" t="s">
        <v>55</v>
      </c>
      <c r="W5" s="20" t="s">
        <v>55</v>
      </c>
      <c r="X5" s="20" t="s">
        <v>55</v>
      </c>
      <c r="Y5" s="21"/>
      <c r="Z5" s="20" t="s">
        <v>245</v>
      </c>
      <c r="AA5" s="20" t="s">
        <v>245</v>
      </c>
      <c r="AB5" s="21"/>
    </row>
    <row r="6" spans="1:28" x14ac:dyDescent="0.2">
      <c r="A6" s="20"/>
      <c r="B6" s="2"/>
      <c r="C6" s="2" t="s">
        <v>79</v>
      </c>
      <c r="D6" s="2" t="s">
        <v>80</v>
      </c>
      <c r="E6" s="20" t="s">
        <v>1</v>
      </c>
      <c r="F6" s="20" t="s">
        <v>0</v>
      </c>
      <c r="G6" s="20" t="s">
        <v>4</v>
      </c>
      <c r="H6" s="20" t="s">
        <v>2</v>
      </c>
      <c r="I6" s="20"/>
      <c r="J6" s="20" t="s">
        <v>0</v>
      </c>
      <c r="K6" s="20" t="s">
        <v>4</v>
      </c>
      <c r="L6" s="20" t="s">
        <v>2</v>
      </c>
      <c r="M6" s="20"/>
      <c r="N6" s="20" t="s">
        <v>57</v>
      </c>
      <c r="O6" s="20" t="s">
        <v>17</v>
      </c>
      <c r="P6" s="20" t="s">
        <v>18</v>
      </c>
      <c r="Q6" s="20" t="s">
        <v>19</v>
      </c>
      <c r="R6" s="20" t="s">
        <v>20</v>
      </c>
      <c r="S6" s="20"/>
      <c r="T6" s="20" t="s">
        <v>57</v>
      </c>
      <c r="U6" s="20" t="s">
        <v>17</v>
      </c>
      <c r="V6" s="20" t="s">
        <v>18</v>
      </c>
      <c r="W6" s="20" t="s">
        <v>19</v>
      </c>
      <c r="X6" s="20" t="s">
        <v>20</v>
      </c>
      <c r="Y6" s="21"/>
      <c r="Z6" s="21">
        <v>298.14999999999998</v>
      </c>
      <c r="AA6" s="21">
        <v>1200</v>
      </c>
      <c r="AB6" s="21"/>
    </row>
    <row r="7" spans="1:28" x14ac:dyDescent="0.2">
      <c r="A7" s="20"/>
      <c r="B7" s="21" t="s">
        <v>11</v>
      </c>
      <c r="C7" s="22" t="s">
        <v>70</v>
      </c>
      <c r="D7" s="22"/>
      <c r="E7" s="22">
        <v>60.084000000000003</v>
      </c>
      <c r="F7" s="21"/>
      <c r="G7" s="21"/>
      <c r="H7" s="21"/>
      <c r="I7" s="21"/>
      <c r="J7" s="34">
        <v>-204660.3</v>
      </c>
      <c r="K7" s="34">
        <v>-217667.3</v>
      </c>
      <c r="L7" s="35">
        <v>9.9019999999999992</v>
      </c>
      <c r="M7" s="21"/>
      <c r="N7" s="36"/>
      <c r="O7" s="36"/>
      <c r="P7" s="36"/>
      <c r="Q7" s="36"/>
      <c r="R7" s="36"/>
      <c r="S7" s="21"/>
      <c r="T7" s="37">
        <v>22.203633</v>
      </c>
      <c r="U7" s="37">
        <v>-0.153442</v>
      </c>
      <c r="V7" s="37">
        <v>-1.7086520000000001</v>
      </c>
      <c r="W7" s="37">
        <v>-171.152007</v>
      </c>
      <c r="X7" s="37"/>
      <c r="Y7" s="21"/>
      <c r="Z7" s="38">
        <f>$T7+($U7*0.001)*Z$6+($V7*100000)*Z$6^-2+$W7*Z$6^-0.5+$X7*Z$6^2</f>
        <v>10.323673576675951</v>
      </c>
      <c r="AA7" s="39"/>
      <c r="AB7" s="21"/>
    </row>
    <row r="8" spans="1:28" x14ac:dyDescent="0.2">
      <c r="A8" s="20"/>
      <c r="B8" s="21" t="s">
        <v>11</v>
      </c>
      <c r="C8" s="22" t="s">
        <v>69</v>
      </c>
      <c r="D8" s="22"/>
      <c r="E8" s="22">
        <v>60.084000000000003</v>
      </c>
      <c r="F8" s="34"/>
      <c r="G8" s="34"/>
      <c r="H8" s="35"/>
      <c r="I8" s="21"/>
      <c r="J8" s="34">
        <v>-204646</v>
      </c>
      <c r="K8" s="34">
        <v>-217650</v>
      </c>
      <c r="L8" s="35">
        <v>9.8800000000000008</v>
      </c>
      <c r="M8" s="21"/>
      <c r="N8" s="36"/>
      <c r="O8" s="36"/>
      <c r="P8" s="36"/>
      <c r="Q8" s="36"/>
      <c r="R8" s="36"/>
      <c r="S8" s="21"/>
      <c r="T8" s="37">
        <v>11.22</v>
      </c>
      <c r="U8" s="37">
        <v>8.1999999999999993</v>
      </c>
      <c r="V8" s="37">
        <v>-2.7</v>
      </c>
      <c r="W8" s="37"/>
      <c r="X8" s="37"/>
      <c r="Y8" s="21"/>
      <c r="Z8" s="38">
        <f t="shared" ref="Z8" si="0">$T8+($U8*0.001)*Z$6+($V8*100000)*Z$6^-2+$W8*Z$6^-0.5+$X8*Z$6^2</f>
        <v>10.627484914091085</v>
      </c>
      <c r="AA8" s="40"/>
      <c r="AB8" s="21"/>
    </row>
    <row r="9" spans="1:28" x14ac:dyDescent="0.2">
      <c r="A9" s="20"/>
      <c r="B9" s="21" t="s">
        <v>11</v>
      </c>
      <c r="C9" s="22" t="s">
        <v>56</v>
      </c>
      <c r="D9" s="22"/>
      <c r="E9" s="22">
        <v>60.084000000000003</v>
      </c>
      <c r="F9" s="34">
        <v>-856288</v>
      </c>
      <c r="G9" s="34">
        <v>-910700</v>
      </c>
      <c r="H9" s="35">
        <v>41.46</v>
      </c>
      <c r="I9" s="21"/>
      <c r="J9" s="41">
        <f t="shared" ref="J9:L10" si="1">F9/4.184</f>
        <v>-204657.74378585085</v>
      </c>
      <c r="K9" s="41">
        <f t="shared" si="1"/>
        <v>-217662.52390057361</v>
      </c>
      <c r="L9" s="42">
        <f t="shared" si="1"/>
        <v>9.9091778202676863</v>
      </c>
      <c r="M9" s="21"/>
      <c r="N9" s="36">
        <v>44.603000000000002</v>
      </c>
      <c r="O9" s="36">
        <v>3.7754000000000003E-2</v>
      </c>
      <c r="P9" s="36">
        <v>-10018</v>
      </c>
      <c r="Q9" s="36"/>
      <c r="R9" s="36"/>
      <c r="S9" s="21"/>
      <c r="T9" s="33">
        <f>N9/4.184</f>
        <v>10.660372848948375</v>
      </c>
      <c r="U9" s="33">
        <f t="shared" ref="U9:X10" si="2">O9/4.184</f>
        <v>9.023422562141491E-3</v>
      </c>
      <c r="V9" s="33">
        <f t="shared" si="2"/>
        <v>-2394.3594646271508</v>
      </c>
      <c r="W9" s="33"/>
      <c r="X9" s="33"/>
      <c r="Y9" s="21"/>
      <c r="Z9" s="43">
        <f>$T9+($U9)*Z$6+($V9)*Z$6^-2+$W9*Z$6^-0.5+$X9*Z$6^2</f>
        <v>13.323771115651658</v>
      </c>
      <c r="AA9" s="35"/>
      <c r="AB9" s="21"/>
    </row>
    <row r="10" spans="1:28" x14ac:dyDescent="0.2">
      <c r="A10" s="20"/>
      <c r="B10" s="21" t="s">
        <v>11</v>
      </c>
      <c r="C10" s="22" t="s">
        <v>21</v>
      </c>
      <c r="D10" s="22"/>
      <c r="E10" s="22">
        <v>60.084000000000003</v>
      </c>
      <c r="F10" s="34">
        <v>-856300</v>
      </c>
      <c r="G10" s="34">
        <v>-910700</v>
      </c>
      <c r="H10" s="35">
        <v>41.5</v>
      </c>
      <c r="I10" s="21"/>
      <c r="J10" s="41">
        <f t="shared" si="1"/>
        <v>-204660.61185468451</v>
      </c>
      <c r="K10" s="41">
        <f t="shared" si="1"/>
        <v>-217662.52390057361</v>
      </c>
      <c r="L10" s="42">
        <f t="shared" si="1"/>
        <v>9.918738049713193</v>
      </c>
      <c r="M10" s="21"/>
      <c r="N10" s="36">
        <v>81.144999999999996</v>
      </c>
      <c r="O10" s="36">
        <v>1.8280000000000001E-2</v>
      </c>
      <c r="P10" s="36">
        <v>-181000</v>
      </c>
      <c r="Q10" s="36">
        <v>-698.5</v>
      </c>
      <c r="R10" s="36">
        <v>5.4060000000000004E-6</v>
      </c>
      <c r="S10" s="21"/>
      <c r="T10" s="33">
        <f>N10/4.184</f>
        <v>19.394120458891013</v>
      </c>
      <c r="U10" s="33">
        <f t="shared" si="2"/>
        <v>4.3690248565965584E-3</v>
      </c>
      <c r="V10" s="33">
        <f t="shared" si="2"/>
        <v>-43260.038240917784</v>
      </c>
      <c r="W10" s="33">
        <f t="shared" si="2"/>
        <v>-166.94550669216059</v>
      </c>
      <c r="X10" s="33">
        <f t="shared" si="2"/>
        <v>1.2920650095602294E-6</v>
      </c>
      <c r="Y10" s="21"/>
      <c r="Z10" s="43">
        <f>$T10+($U10)*Z$6+($V10)*Z$6^-2+$W10*Z$6^-0.5+$X10*Z$6^2</f>
        <v>10.656490180710303</v>
      </c>
      <c r="AA10" s="35"/>
      <c r="AB10" s="21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V32"/>
  <sheetViews>
    <sheetView workbookViewId="0"/>
  </sheetViews>
  <sheetFormatPr defaultRowHeight="12.75" x14ac:dyDescent="0.2"/>
  <cols>
    <col min="1" max="1" width="16.85546875" customWidth="1"/>
    <col min="2" max="2" width="16.7109375" customWidth="1"/>
    <col min="3" max="3" width="7" bestFit="1" customWidth="1"/>
    <col min="4" max="5" width="12" bestFit="1" customWidth="1"/>
    <col min="6" max="6" width="11.5703125" bestFit="1" customWidth="1"/>
    <col min="7" max="7" width="12.5703125" bestFit="1" customWidth="1"/>
    <col min="8" max="8" width="12.42578125" bestFit="1" customWidth="1"/>
    <col min="9" max="10" width="12" bestFit="1" customWidth="1"/>
    <col min="11" max="11" width="4" customWidth="1"/>
    <col min="12" max="12" width="12.5703125" bestFit="1" customWidth="1"/>
    <col min="13" max="13" width="13.7109375" bestFit="1" customWidth="1"/>
    <col min="14" max="14" width="12.5703125" bestFit="1" customWidth="1"/>
    <col min="15" max="15" width="12.42578125" bestFit="1" customWidth="1"/>
    <col min="16" max="16" width="13.5703125" bestFit="1" customWidth="1"/>
    <col min="17" max="19" width="12.5703125" bestFit="1" customWidth="1"/>
    <col min="20" max="20" width="9.5703125" bestFit="1" customWidth="1"/>
  </cols>
  <sheetData>
    <row r="1" spans="1:22" ht="15.75" x14ac:dyDescent="0.25">
      <c r="A1" s="2" t="s">
        <v>14</v>
      </c>
      <c r="B1" s="2" t="s">
        <v>13</v>
      </c>
      <c r="C1" s="3" t="s">
        <v>17</v>
      </c>
      <c r="D1" s="3" t="s">
        <v>1</v>
      </c>
      <c r="E1" s="3" t="s">
        <v>2</v>
      </c>
      <c r="F1" s="3" t="s">
        <v>3</v>
      </c>
      <c r="G1" s="3" t="s">
        <v>4</v>
      </c>
      <c r="H1" s="3" t="s">
        <v>0</v>
      </c>
      <c r="L1" t="s">
        <v>22</v>
      </c>
    </row>
    <row r="2" spans="1:22" ht="13.5" thickBot="1" x14ac:dyDescent="0.25">
      <c r="A2" s="10" t="s">
        <v>12</v>
      </c>
      <c r="B2" s="10" t="s">
        <v>10</v>
      </c>
      <c r="D2" s="10">
        <v>46.006</v>
      </c>
      <c r="E2" s="10">
        <v>240.1</v>
      </c>
      <c r="F2" s="10">
        <v>0</v>
      </c>
      <c r="G2" s="10">
        <v>33.1</v>
      </c>
      <c r="H2" s="10">
        <v>51.2</v>
      </c>
    </row>
    <row r="3" spans="1:22" x14ac:dyDescent="0.2">
      <c r="A3" s="11"/>
      <c r="B3" s="11"/>
      <c r="D3" s="11"/>
      <c r="E3" s="15">
        <f>E2/4.184</f>
        <v>57.385277246653914</v>
      </c>
      <c r="F3" s="15">
        <f>F2</f>
        <v>0</v>
      </c>
      <c r="G3" s="16">
        <f>G2/4.184*1000</f>
        <v>7911.089866156788</v>
      </c>
      <c r="H3" s="16">
        <f>H2/4.184*1000</f>
        <v>12237.093690248566</v>
      </c>
      <c r="L3" s="8" t="s">
        <v>23</v>
      </c>
      <c r="M3" s="8"/>
      <c r="U3" s="1"/>
      <c r="V3" s="1"/>
    </row>
    <row r="4" spans="1:22" x14ac:dyDescent="0.2">
      <c r="A4" s="2" t="s">
        <v>15</v>
      </c>
      <c r="D4" s="11"/>
      <c r="E4" s="17" t="s">
        <v>0</v>
      </c>
      <c r="F4" s="17" t="s">
        <v>4</v>
      </c>
      <c r="G4" s="18" t="s">
        <v>2</v>
      </c>
      <c r="H4" s="18" t="s">
        <v>3</v>
      </c>
      <c r="L4" s="5" t="s">
        <v>24</v>
      </c>
      <c r="M4" s="5">
        <v>0.99999993853555857</v>
      </c>
    </row>
    <row r="5" spans="1:22" x14ac:dyDescent="0.2">
      <c r="A5" s="10" t="s">
        <v>16</v>
      </c>
      <c r="D5" s="11"/>
      <c r="E5" s="13">
        <f>H3</f>
        <v>12237.093690248566</v>
      </c>
      <c r="F5" s="13">
        <f>G3</f>
        <v>7911.089866156788</v>
      </c>
      <c r="G5" s="12">
        <f>E3</f>
        <v>57.385277246653914</v>
      </c>
      <c r="H5" s="12">
        <f>F3</f>
        <v>0</v>
      </c>
      <c r="L5" s="5" t="s">
        <v>25</v>
      </c>
      <c r="M5" s="5">
        <v>0.99999987707112103</v>
      </c>
    </row>
    <row r="6" spans="1:22" x14ac:dyDescent="0.2">
      <c r="L6" s="5" t="s">
        <v>26</v>
      </c>
      <c r="M6" s="5">
        <v>0.99999978487446173</v>
      </c>
    </row>
    <row r="7" spans="1:22" ht="15.75" x14ac:dyDescent="0.25">
      <c r="A7" s="2" t="s">
        <v>53</v>
      </c>
      <c r="C7" s="3"/>
      <c r="D7" s="3" t="s">
        <v>5</v>
      </c>
      <c r="E7" s="3" t="s">
        <v>6</v>
      </c>
      <c r="F7" s="3" t="s">
        <v>7</v>
      </c>
      <c r="G7" s="3" t="s">
        <v>9</v>
      </c>
      <c r="H7" s="3" t="s">
        <v>8</v>
      </c>
      <c r="L7" s="5" t="s">
        <v>27</v>
      </c>
      <c r="M7" s="5">
        <v>2.5108101001979472E-3</v>
      </c>
    </row>
    <row r="8" spans="1:22" ht="16.5" thickBot="1" x14ac:dyDescent="0.3">
      <c r="A8" s="10">
        <v>2500</v>
      </c>
      <c r="C8" s="3"/>
      <c r="D8" s="3">
        <v>1</v>
      </c>
      <c r="E8" s="3" t="s">
        <v>17</v>
      </c>
      <c r="F8" s="3" t="s">
        <v>18</v>
      </c>
      <c r="G8" s="3" t="s">
        <v>19</v>
      </c>
      <c r="H8" s="3" t="s">
        <v>20</v>
      </c>
      <c r="I8" s="3" t="s">
        <v>50</v>
      </c>
      <c r="J8" s="9" t="s">
        <v>51</v>
      </c>
      <c r="L8" s="6" t="s">
        <v>28</v>
      </c>
      <c r="M8" s="6">
        <v>8</v>
      </c>
    </row>
    <row r="9" spans="1:22" x14ac:dyDescent="0.2">
      <c r="C9">
        <v>298.14999999999998</v>
      </c>
      <c r="D9" s="19">
        <v>101.8</v>
      </c>
      <c r="E9" s="19">
        <v>-1.1209999999999999E-2</v>
      </c>
      <c r="F9" s="19">
        <v>1218000</v>
      </c>
      <c r="G9" s="19">
        <v>-1300</v>
      </c>
      <c r="H9" s="19">
        <v>1.4610000000000001E-6</v>
      </c>
      <c r="I9" s="4">
        <f>D9+E9*C9+F9*C9^-2+G9*C9^-0.5+H9*C9^2</f>
        <v>37.001380874725015</v>
      </c>
      <c r="J9">
        <f>I9/4.184</f>
        <v>8.8435422740738563</v>
      </c>
    </row>
    <row r="10" spans="1:22" ht="13.5" thickBot="1" x14ac:dyDescent="0.25">
      <c r="C10">
        <v>400</v>
      </c>
      <c r="D10" s="1"/>
      <c r="E10" s="1"/>
      <c r="F10" s="1"/>
      <c r="G10" s="1"/>
      <c r="H10" s="1"/>
      <c r="I10" s="4">
        <f>D9+E9*C10+F9*C10^-2+G9*C10^-0.5+H9*C10^2</f>
        <v>40.162259999999996</v>
      </c>
      <c r="J10">
        <f>I10/4.184</f>
        <v>9.5990105162523882</v>
      </c>
      <c r="L10" t="s">
        <v>29</v>
      </c>
    </row>
    <row r="11" spans="1:22" x14ac:dyDescent="0.2">
      <c r="L11" s="7"/>
      <c r="M11" s="7" t="s">
        <v>34</v>
      </c>
      <c r="N11" s="7" t="s">
        <v>35</v>
      </c>
      <c r="O11" s="7" t="s">
        <v>36</v>
      </c>
      <c r="P11" s="7" t="s">
        <v>37</v>
      </c>
      <c r="Q11" s="7" t="s">
        <v>38</v>
      </c>
    </row>
    <row r="12" spans="1:22" ht="15.75" x14ac:dyDescent="0.25">
      <c r="D12" s="3" t="s">
        <v>50</v>
      </c>
      <c r="E12" s="9" t="s">
        <v>51</v>
      </c>
      <c r="G12" s="9" t="s">
        <v>17</v>
      </c>
      <c r="H12" s="9" t="s">
        <v>18</v>
      </c>
      <c r="I12" s="9" t="s">
        <v>19</v>
      </c>
      <c r="L12" s="5" t="s">
        <v>30</v>
      </c>
      <c r="M12" s="5">
        <v>3</v>
      </c>
      <c r="N12" s="5">
        <v>205.13215895139112</v>
      </c>
      <c r="O12" s="5">
        <v>68.377386317130373</v>
      </c>
      <c r="P12" s="5">
        <v>10846378.66041675</v>
      </c>
      <c r="Q12" s="5">
        <v>2.8334078740793214E-14</v>
      </c>
    </row>
    <row r="13" spans="1:22" x14ac:dyDescent="0.2">
      <c r="C13">
        <v>298.14999999999998</v>
      </c>
      <c r="D13" s="4">
        <f t="shared" ref="D13:D20" si="0">D$9+E$9*C13+F$9*C13^-2+G$9*C13^-0.5+H$9*C13^2</f>
        <v>37.001380874725015</v>
      </c>
      <c r="E13" s="4">
        <f t="shared" ref="E13:E20" si="1">D13/4.184</f>
        <v>8.8435422740738563</v>
      </c>
      <c r="G13">
        <f t="shared" ref="G13:G20" si="2">C13</f>
        <v>298.14999999999998</v>
      </c>
      <c r="H13">
        <f t="shared" ref="H13:H20" si="3">C13^-2</f>
        <v>1.1249426244107095E-5</v>
      </c>
      <c r="I13">
        <f t="shared" ref="I13:I20" si="4">C13^-0.5</f>
        <v>5.791387083143839E-2</v>
      </c>
      <c r="L13" s="5" t="s">
        <v>31</v>
      </c>
      <c r="M13" s="5">
        <v>4</v>
      </c>
      <c r="N13" s="5">
        <v>2.5216669437024105E-5</v>
      </c>
      <c r="O13" s="5">
        <v>6.3041673592560263E-6</v>
      </c>
      <c r="P13" s="5"/>
      <c r="Q13" s="5"/>
    </row>
    <row r="14" spans="1:22" ht="13.5" thickBot="1" x14ac:dyDescent="0.25">
      <c r="C14">
        <v>300</v>
      </c>
      <c r="D14" s="4">
        <f t="shared" si="0"/>
        <v>37.04628833868199</v>
      </c>
      <c r="E14" s="4">
        <f t="shared" si="1"/>
        <v>8.8542754155549677</v>
      </c>
      <c r="G14">
        <f t="shared" si="2"/>
        <v>300</v>
      </c>
      <c r="H14">
        <f t="shared" si="3"/>
        <v>1.1111111111111112E-5</v>
      </c>
      <c r="I14">
        <f t="shared" si="4"/>
        <v>5.7735026918962568E-2</v>
      </c>
      <c r="L14" s="6" t="s">
        <v>32</v>
      </c>
      <c r="M14" s="6">
        <v>7</v>
      </c>
      <c r="N14" s="6">
        <v>205.13218416806055</v>
      </c>
      <c r="O14" s="6"/>
      <c r="P14" s="6"/>
      <c r="Q14" s="6"/>
    </row>
    <row r="15" spans="1:22" ht="13.5" thickBot="1" x14ac:dyDescent="0.25">
      <c r="C15">
        <v>400</v>
      </c>
      <c r="D15" s="4">
        <f t="shared" si="0"/>
        <v>40.162259999999996</v>
      </c>
      <c r="E15" s="4">
        <f t="shared" si="1"/>
        <v>9.5990105162523882</v>
      </c>
      <c r="G15">
        <f t="shared" si="2"/>
        <v>400</v>
      </c>
      <c r="H15">
        <f t="shared" si="3"/>
        <v>6.2500000000000003E-6</v>
      </c>
      <c r="I15">
        <f t="shared" si="4"/>
        <v>0.05</v>
      </c>
    </row>
    <row r="16" spans="1:22" x14ac:dyDescent="0.2">
      <c r="C16">
        <v>500</v>
      </c>
      <c r="D16" s="4">
        <f t="shared" si="0"/>
        <v>43.294482585005461</v>
      </c>
      <c r="E16" s="4">
        <f t="shared" si="1"/>
        <v>10.347629680928646</v>
      </c>
      <c r="G16">
        <f t="shared" si="2"/>
        <v>500</v>
      </c>
      <c r="H16">
        <f t="shared" si="3"/>
        <v>3.9999999999999998E-6</v>
      </c>
      <c r="I16">
        <f t="shared" si="4"/>
        <v>4.4721359549995794E-2</v>
      </c>
      <c r="L16" s="7"/>
      <c r="M16" s="7" t="s">
        <v>39</v>
      </c>
      <c r="N16" s="7" t="s">
        <v>27</v>
      </c>
      <c r="O16" s="7" t="s">
        <v>40</v>
      </c>
      <c r="P16" s="7" t="s">
        <v>41</v>
      </c>
      <c r="Q16" s="7" t="s">
        <v>42</v>
      </c>
      <c r="R16" s="7" t="s">
        <v>43</v>
      </c>
      <c r="S16" s="7" t="s">
        <v>44</v>
      </c>
      <c r="T16" s="7" t="s">
        <v>45</v>
      </c>
    </row>
    <row r="17" spans="1:20" x14ac:dyDescent="0.2">
      <c r="C17">
        <v>600</v>
      </c>
      <c r="D17" s="4">
        <f t="shared" si="0"/>
        <v>45.911015573031143</v>
      </c>
      <c r="E17" s="4">
        <f t="shared" si="1"/>
        <v>10.972996073860216</v>
      </c>
      <c r="G17">
        <f t="shared" si="2"/>
        <v>600</v>
      </c>
      <c r="H17">
        <f t="shared" si="3"/>
        <v>2.7777777777777779E-6</v>
      </c>
      <c r="I17">
        <f t="shared" si="4"/>
        <v>4.0824829046386304E-2</v>
      </c>
      <c r="L17" s="5" t="s">
        <v>33</v>
      </c>
      <c r="M17" s="5">
        <v>97.707567701147198</v>
      </c>
      <c r="N17" s="5">
        <v>0.2229977269477329</v>
      </c>
      <c r="O17" s="5">
        <v>438.15499394775577</v>
      </c>
      <c r="P17" s="5">
        <v>1.6278901869844319E-10</v>
      </c>
      <c r="Q17" s="5">
        <v>97.088425471301576</v>
      </c>
      <c r="R17" s="5">
        <v>98.32670993099282</v>
      </c>
      <c r="S17" s="5">
        <v>97.088425471301576</v>
      </c>
      <c r="T17" s="5">
        <v>98.32670993099282</v>
      </c>
    </row>
    <row r="18" spans="1:20" x14ac:dyDescent="0.2">
      <c r="C18">
        <v>700</v>
      </c>
      <c r="D18" s="4">
        <f t="shared" si="0"/>
        <v>48.019222794514747</v>
      </c>
      <c r="E18" s="4">
        <f t="shared" si="1"/>
        <v>11.47686969276165</v>
      </c>
      <c r="G18">
        <f t="shared" si="2"/>
        <v>700</v>
      </c>
      <c r="H18">
        <f t="shared" si="3"/>
        <v>2.0408163265306121E-6</v>
      </c>
      <c r="I18">
        <f t="shared" si="4"/>
        <v>3.7796447300922721E-2</v>
      </c>
      <c r="L18" s="5" t="s">
        <v>46</v>
      </c>
      <c r="M18" s="5">
        <v>-7.694640749037248E-3</v>
      </c>
      <c r="N18" s="5">
        <v>9.4433881284310294E-5</v>
      </c>
      <c r="O18" s="5">
        <v>-81.481780102536916</v>
      </c>
      <c r="P18" s="5">
        <v>1.359794427501414E-7</v>
      </c>
      <c r="Q18" s="5">
        <v>-7.9568317795541132E-3</v>
      </c>
      <c r="R18" s="5">
        <v>-7.4324497185203828E-3</v>
      </c>
      <c r="S18" s="5">
        <v>-7.9568317795541132E-3</v>
      </c>
      <c r="T18" s="5">
        <v>-7.4324497185203828E-3</v>
      </c>
    </row>
    <row r="19" spans="1:20" x14ac:dyDescent="0.2">
      <c r="C19">
        <v>800</v>
      </c>
      <c r="D19" s="4">
        <f t="shared" si="0"/>
        <v>49.708224222874406</v>
      </c>
      <c r="E19" s="4">
        <f t="shared" si="1"/>
        <v>11.880550722484323</v>
      </c>
      <c r="G19">
        <f t="shared" si="2"/>
        <v>800</v>
      </c>
      <c r="H19">
        <f t="shared" si="3"/>
        <v>1.5625000000000001E-6</v>
      </c>
      <c r="I19">
        <f t="shared" si="4"/>
        <v>3.5355339059327376E-2</v>
      </c>
      <c r="L19" s="5" t="s">
        <v>47</v>
      </c>
      <c r="M19" s="5">
        <v>1165400.3799202153</v>
      </c>
      <c r="N19" s="5">
        <v>5540.587786979786</v>
      </c>
      <c r="O19" s="5">
        <v>210.33876273179374</v>
      </c>
      <c r="P19" s="5">
        <v>3.0648452545716055E-9</v>
      </c>
      <c r="Q19" s="5">
        <v>1150017.2102169201</v>
      </c>
      <c r="R19" s="5">
        <v>1180783.5496235106</v>
      </c>
      <c r="S19" s="5">
        <v>1150017.2102169201</v>
      </c>
      <c r="T19" s="5">
        <v>1180783.5496235106</v>
      </c>
    </row>
    <row r="20" spans="1:20" ht="13.5" thickBot="1" x14ac:dyDescent="0.25">
      <c r="C20">
        <v>844</v>
      </c>
      <c r="D20" s="4">
        <f t="shared" si="0"/>
        <v>50.341504746257137</v>
      </c>
      <c r="E20" s="4">
        <f t="shared" si="1"/>
        <v>12.031908400157059</v>
      </c>
      <c r="G20">
        <f t="shared" si="2"/>
        <v>844</v>
      </c>
      <c r="H20">
        <f t="shared" si="3"/>
        <v>1.40383189955302E-6</v>
      </c>
      <c r="I20">
        <f t="shared" si="4"/>
        <v>3.4421419541075714E-2</v>
      </c>
      <c r="L20" s="6" t="s">
        <v>48</v>
      </c>
      <c r="M20" s="6">
        <v>-1234.9817751175922</v>
      </c>
      <c r="N20" s="6">
        <v>4.4277504591784238</v>
      </c>
      <c r="O20" s="6">
        <v>-278.918558420012</v>
      </c>
      <c r="P20" s="6">
        <v>9.9129835824828004E-10</v>
      </c>
      <c r="Q20" s="6">
        <v>-1247.2752066696466</v>
      </c>
      <c r="R20" s="6">
        <v>-1222.6883435655377</v>
      </c>
      <c r="S20" s="6">
        <v>-1247.2752066696466</v>
      </c>
      <c r="T20" s="6">
        <v>-1222.6883435655377</v>
      </c>
    </row>
    <row r="22" spans="1:20" ht="15.75" x14ac:dyDescent="0.25">
      <c r="D22" s="3" t="s">
        <v>5</v>
      </c>
      <c r="E22" s="3" t="s">
        <v>6</v>
      </c>
      <c r="F22" s="3" t="s">
        <v>7</v>
      </c>
      <c r="G22" s="3" t="s">
        <v>9</v>
      </c>
    </row>
    <row r="23" spans="1:20" ht="15.75" x14ac:dyDescent="0.25">
      <c r="D23" s="3">
        <v>1</v>
      </c>
      <c r="E23" s="3" t="s">
        <v>17</v>
      </c>
      <c r="F23" s="3" t="s">
        <v>18</v>
      </c>
      <c r="G23" s="3" t="s">
        <v>19</v>
      </c>
      <c r="I23" s="3" t="s">
        <v>50</v>
      </c>
      <c r="J23" s="9" t="s">
        <v>51</v>
      </c>
    </row>
    <row r="24" spans="1:20" x14ac:dyDescent="0.2">
      <c r="A24" s="2" t="s">
        <v>49</v>
      </c>
      <c r="D24">
        <f>M17</f>
        <v>97.707567701147198</v>
      </c>
      <c r="E24">
        <f>M18</f>
        <v>-7.694640749037248E-3</v>
      </c>
      <c r="F24">
        <f>+M19</f>
        <v>1165400.3799202153</v>
      </c>
      <c r="G24">
        <f>M20</f>
        <v>-1234.9817751175922</v>
      </c>
    </row>
    <row r="25" spans="1:20" x14ac:dyDescent="0.2">
      <c r="A25" s="2" t="s">
        <v>52</v>
      </c>
      <c r="C25">
        <v>298.14999999999998</v>
      </c>
      <c r="D25" s="14">
        <f>D24/4.184</f>
        <v>23.352669144633651</v>
      </c>
      <c r="E25" s="14">
        <f>E24/4.184*1000</f>
        <v>-1.8390632765385393</v>
      </c>
      <c r="F25" s="14">
        <f>F24/4.184/100000</f>
        <v>2.7853737569794821</v>
      </c>
      <c r="G25" s="14">
        <f>G24/4.184</f>
        <v>-295.16772827858318</v>
      </c>
      <c r="I25">
        <f t="shared" ref="I25:I32" si="5">J25*4.184</f>
        <v>37.000921177247875</v>
      </c>
      <c r="J25" s="4">
        <f t="shared" ref="J25:J32" si="6">$D$25+($E$25*0.001)*C25+($F$25*100000)*C25^-2+$G$25*C25^-0.5+$H$25*C25^2</f>
        <v>8.8434324037399321</v>
      </c>
    </row>
    <row r="26" spans="1:20" x14ac:dyDescent="0.2">
      <c r="C26">
        <v>300</v>
      </c>
      <c r="I26">
        <f t="shared" si="5"/>
        <v>37.046362555818284</v>
      </c>
      <c r="J26" s="4">
        <f t="shared" si="6"/>
        <v>8.854293153876263</v>
      </c>
    </row>
    <row r="27" spans="1:20" x14ac:dyDescent="0.2">
      <c r="C27">
        <v>400</v>
      </c>
      <c r="I27">
        <f t="shared" si="5"/>
        <v>40.164375020154047</v>
      </c>
      <c r="J27" s="4">
        <f t="shared" si="6"/>
        <v>9.5995160182012533</v>
      </c>
    </row>
    <row r="28" spans="1:20" x14ac:dyDescent="0.2">
      <c r="C28">
        <v>500</v>
      </c>
      <c r="I28">
        <f t="shared" si="5"/>
        <v>43.291784843583557</v>
      </c>
      <c r="J28" s="4">
        <f t="shared" si="6"/>
        <v>10.346984905254196</v>
      </c>
    </row>
    <row r="29" spans="1:20" x14ac:dyDescent="0.2">
      <c r="C29">
        <v>600</v>
      </c>
      <c r="I29">
        <f t="shared" si="5"/>
        <v>45.910086684702613</v>
      </c>
      <c r="J29" s="4">
        <f t="shared" si="6"/>
        <v>10.972774064221465</v>
      </c>
    </row>
    <row r="30" spans="1:20" x14ac:dyDescent="0.2">
      <c r="C30">
        <v>700</v>
      </c>
      <c r="I30">
        <f t="shared" si="5"/>
        <v>48.02176371827521</v>
      </c>
      <c r="J30" s="4">
        <f t="shared" si="6"/>
        <v>11.477476988115489</v>
      </c>
    </row>
    <row r="31" spans="1:20" x14ac:dyDescent="0.2">
      <c r="C31">
        <v>800</v>
      </c>
      <c r="I31">
        <f t="shared" si="5"/>
        <v>49.709593804170289</v>
      </c>
      <c r="J31" s="4">
        <f t="shared" si="6"/>
        <v>11.880878060270145</v>
      </c>
    </row>
    <row r="32" spans="1:20" x14ac:dyDescent="0.2">
      <c r="C32">
        <v>844</v>
      </c>
      <c r="I32">
        <f t="shared" si="5"/>
        <v>50.339491331137914</v>
      </c>
      <c r="J32" s="4">
        <f t="shared" si="6"/>
        <v>12.031427182394339</v>
      </c>
    </row>
  </sheetData>
  <phoneticPr fontId="0" type="noConversion"/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06F34D-6C61-4718-83AB-5339B9E95F75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782D24-F86C-4474-9CF1-70B890252FA9}">
  <dimension ref="B2:J50"/>
  <sheetViews>
    <sheetView workbookViewId="0"/>
  </sheetViews>
  <sheetFormatPr defaultRowHeight="12.75" x14ac:dyDescent="0.2"/>
  <sheetData>
    <row r="2" spans="2:10" x14ac:dyDescent="0.2">
      <c r="B2" t="s">
        <v>236</v>
      </c>
      <c r="J2" t="s">
        <v>195</v>
      </c>
    </row>
    <row r="3" spans="2:10" x14ac:dyDescent="0.2">
      <c r="B3" t="s">
        <v>164</v>
      </c>
      <c r="J3" t="s">
        <v>196</v>
      </c>
    </row>
    <row r="4" spans="2:10" x14ac:dyDescent="0.2">
      <c r="B4" t="s">
        <v>165</v>
      </c>
      <c r="J4" t="s">
        <v>197</v>
      </c>
    </row>
    <row r="5" spans="2:10" x14ac:dyDescent="0.2">
      <c r="B5" t="s">
        <v>166</v>
      </c>
      <c r="J5" t="s">
        <v>198</v>
      </c>
    </row>
    <row r="6" spans="2:10" x14ac:dyDescent="0.2">
      <c r="J6" t="s">
        <v>199</v>
      </c>
    </row>
    <row r="7" spans="2:10" x14ac:dyDescent="0.2">
      <c r="B7" t="s">
        <v>167</v>
      </c>
      <c r="J7" t="s">
        <v>200</v>
      </c>
    </row>
    <row r="8" spans="2:10" x14ac:dyDescent="0.2">
      <c r="B8" t="s">
        <v>168</v>
      </c>
    </row>
    <row r="9" spans="2:10" x14ac:dyDescent="0.2">
      <c r="B9" t="s">
        <v>169</v>
      </c>
      <c r="J9" t="s">
        <v>201</v>
      </c>
    </row>
    <row r="10" spans="2:10" x14ac:dyDescent="0.2">
      <c r="J10" t="s">
        <v>202</v>
      </c>
    </row>
    <row r="11" spans="2:10" x14ac:dyDescent="0.2">
      <c r="J11" t="s">
        <v>203</v>
      </c>
    </row>
    <row r="12" spans="2:10" x14ac:dyDescent="0.2">
      <c r="B12" t="s">
        <v>170</v>
      </c>
      <c r="J12" t="s">
        <v>204</v>
      </c>
    </row>
    <row r="13" spans="2:10" x14ac:dyDescent="0.2">
      <c r="J13" t="s">
        <v>205</v>
      </c>
    </row>
    <row r="14" spans="2:10" x14ac:dyDescent="0.2">
      <c r="B14" t="s">
        <v>171</v>
      </c>
      <c r="J14" t="s">
        <v>206</v>
      </c>
    </row>
    <row r="15" spans="2:10" x14ac:dyDescent="0.2">
      <c r="B15" t="s">
        <v>172</v>
      </c>
    </row>
    <row r="16" spans="2:10" x14ac:dyDescent="0.2">
      <c r="B16" t="s">
        <v>173</v>
      </c>
      <c r="J16" t="s">
        <v>207</v>
      </c>
    </row>
    <row r="17" spans="2:10" x14ac:dyDescent="0.2">
      <c r="B17" t="s">
        <v>174</v>
      </c>
      <c r="J17" t="s">
        <v>208</v>
      </c>
    </row>
    <row r="18" spans="2:10" x14ac:dyDescent="0.2">
      <c r="J18" t="s">
        <v>209</v>
      </c>
    </row>
    <row r="19" spans="2:10" x14ac:dyDescent="0.2">
      <c r="B19" t="s">
        <v>175</v>
      </c>
    </row>
    <row r="20" spans="2:10" x14ac:dyDescent="0.2">
      <c r="B20" t="s">
        <v>176</v>
      </c>
      <c r="J20" t="s">
        <v>210</v>
      </c>
    </row>
    <row r="21" spans="2:10" x14ac:dyDescent="0.2">
      <c r="B21" t="s">
        <v>177</v>
      </c>
      <c r="J21" t="s">
        <v>211</v>
      </c>
    </row>
    <row r="23" spans="2:10" x14ac:dyDescent="0.2">
      <c r="B23" t="s">
        <v>178</v>
      </c>
      <c r="J23" t="s">
        <v>212</v>
      </c>
    </row>
    <row r="24" spans="2:10" x14ac:dyDescent="0.2">
      <c r="B24" t="s">
        <v>179</v>
      </c>
      <c r="J24" t="s">
        <v>213</v>
      </c>
    </row>
    <row r="25" spans="2:10" x14ac:dyDescent="0.2">
      <c r="B25" t="s">
        <v>180</v>
      </c>
      <c r="J25" t="s">
        <v>214</v>
      </c>
    </row>
    <row r="26" spans="2:10" x14ac:dyDescent="0.2">
      <c r="B26" t="s">
        <v>181</v>
      </c>
    </row>
    <row r="27" spans="2:10" x14ac:dyDescent="0.2">
      <c r="B27" s="29" t="s">
        <v>235</v>
      </c>
      <c r="J27" t="s">
        <v>215</v>
      </c>
    </row>
    <row r="28" spans="2:10" x14ac:dyDescent="0.2">
      <c r="B28" s="29" t="s">
        <v>182</v>
      </c>
      <c r="J28" t="s">
        <v>216</v>
      </c>
    </row>
    <row r="29" spans="2:10" x14ac:dyDescent="0.2">
      <c r="B29" s="29" t="s">
        <v>183</v>
      </c>
      <c r="J29" t="s">
        <v>217</v>
      </c>
    </row>
    <row r="30" spans="2:10" x14ac:dyDescent="0.2">
      <c r="B30" s="29" t="s">
        <v>184</v>
      </c>
    </row>
    <row r="31" spans="2:10" x14ac:dyDescent="0.2">
      <c r="B31" s="29" t="s">
        <v>185</v>
      </c>
      <c r="J31" t="s">
        <v>218</v>
      </c>
    </row>
    <row r="32" spans="2:10" x14ac:dyDescent="0.2">
      <c r="J32" t="s">
        <v>219</v>
      </c>
    </row>
    <row r="33" spans="2:10" x14ac:dyDescent="0.2">
      <c r="B33" t="s">
        <v>186</v>
      </c>
      <c r="J33" t="s">
        <v>220</v>
      </c>
    </row>
    <row r="34" spans="2:10" x14ac:dyDescent="0.2">
      <c r="B34" t="s">
        <v>187</v>
      </c>
    </row>
    <row r="35" spans="2:10" x14ac:dyDescent="0.2">
      <c r="B35" t="s">
        <v>188</v>
      </c>
      <c r="J35" t="s">
        <v>221</v>
      </c>
    </row>
    <row r="36" spans="2:10" x14ac:dyDescent="0.2">
      <c r="B36" t="s">
        <v>189</v>
      </c>
      <c r="J36" t="s">
        <v>222</v>
      </c>
    </row>
    <row r="37" spans="2:10" x14ac:dyDescent="0.2">
      <c r="J37" t="s">
        <v>223</v>
      </c>
    </row>
    <row r="38" spans="2:10" x14ac:dyDescent="0.2">
      <c r="B38" t="s">
        <v>190</v>
      </c>
      <c r="J38" t="s">
        <v>224</v>
      </c>
    </row>
    <row r="39" spans="2:10" x14ac:dyDescent="0.2">
      <c r="B39" t="s">
        <v>191</v>
      </c>
    </row>
    <row r="40" spans="2:10" x14ac:dyDescent="0.2">
      <c r="B40" t="s">
        <v>192</v>
      </c>
      <c r="J40" t="s">
        <v>225</v>
      </c>
    </row>
    <row r="41" spans="2:10" x14ac:dyDescent="0.2">
      <c r="B41" t="s">
        <v>193</v>
      </c>
      <c r="J41" t="s">
        <v>226</v>
      </c>
    </row>
    <row r="42" spans="2:10" x14ac:dyDescent="0.2">
      <c r="B42" t="s">
        <v>194</v>
      </c>
      <c r="J42" t="s">
        <v>227</v>
      </c>
    </row>
    <row r="43" spans="2:10" x14ac:dyDescent="0.2">
      <c r="J43" t="s">
        <v>228</v>
      </c>
    </row>
    <row r="44" spans="2:10" x14ac:dyDescent="0.2">
      <c r="J44" t="s">
        <v>229</v>
      </c>
    </row>
    <row r="45" spans="2:10" x14ac:dyDescent="0.2">
      <c r="J45" t="s">
        <v>230</v>
      </c>
    </row>
    <row r="47" spans="2:10" x14ac:dyDescent="0.2">
      <c r="J47" t="s">
        <v>231</v>
      </c>
    </row>
    <row r="48" spans="2:10" x14ac:dyDescent="0.2">
      <c r="J48" t="s">
        <v>232</v>
      </c>
    </row>
    <row r="49" spans="10:10" x14ac:dyDescent="0.2">
      <c r="J49" t="s">
        <v>233</v>
      </c>
    </row>
    <row r="50" spans="10:10" x14ac:dyDescent="0.2">
      <c r="J50" t="s">
        <v>234</v>
      </c>
    </row>
  </sheetData>
  <pageMargins left="0.7" right="0.7" top="0.75" bottom="0.75" header="0.3" footer="0.3"/>
  <pageSetup orientation="portrait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8E4187BF1D69D42A75A215A0917265C" ma:contentTypeVersion="6" ma:contentTypeDescription="Create a new document." ma:contentTypeScope="" ma:versionID="e013a5884f97415770b7e35b3d54edc8">
  <xsd:schema xmlns:xsd="http://www.w3.org/2001/XMLSchema" xmlns:xs="http://www.w3.org/2001/XMLSchema" xmlns:p="http://schemas.microsoft.com/office/2006/metadata/properties" xmlns:ns3="0638136a-c651-4c14-a25b-0158f2a5090f" targetNamespace="http://schemas.microsoft.com/office/2006/metadata/properties" ma:root="true" ma:fieldsID="f6c05793d4ba7c53b76c961311d612eb" ns3:_="">
    <xsd:import namespace="0638136a-c651-4c14-a25b-0158f2a5090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38136a-c651-4c14-a25b-0158f2a5090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D01B87F-0EBD-45C7-9BE5-E95133F3486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2D03882-1B4D-4FB4-ACA4-6862DDCA28C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638136a-c651-4c14-a25b-0158f2a5090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F3FAD9F-BD8F-41AB-8C59-3D543B327F19}">
  <ds:schemaRefs>
    <ds:schemaRef ds:uri="http://schemas.microsoft.com/office/infopath/2007/PartnerControls"/>
    <ds:schemaRef ds:uri="http://schemas.openxmlformats.org/package/2006/metadata/core-properties"/>
    <ds:schemaRef ds:uri="http://purl.org/dc/terms/"/>
    <ds:schemaRef ds:uri="http://www.w3.org/XML/1998/namespace"/>
    <ds:schemaRef ds:uri="http://purl.org/dc/dcmitype/"/>
    <ds:schemaRef ds:uri="http://schemas.microsoft.com/office/2006/documentManagement/types"/>
    <ds:schemaRef ds:uri="http://schemas.microsoft.com/office/2006/metadata/properties"/>
    <ds:schemaRef ds:uri="0638136a-c651-4c14-a25b-0158f2a5090f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LogK graphs</vt:lpstr>
      <vt:lpstr>G-H-S-Cp Data</vt:lpstr>
      <vt:lpstr>Species</vt:lpstr>
      <vt:lpstr>template1</vt:lpstr>
      <vt:lpstr>template2</vt:lpstr>
      <vt:lpstr>scratch</vt:lpstr>
      <vt:lpstr>References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Homer</cp:lastModifiedBy>
  <cp:lastPrinted>2010-02-02T01:29:33Z</cp:lastPrinted>
  <dcterms:created xsi:type="dcterms:W3CDTF">1996-10-14T23:33:28Z</dcterms:created>
  <dcterms:modified xsi:type="dcterms:W3CDTF">2022-11-14T22:10:23Z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0x01010098E4187BF1D69D42A75A215A0917265C</vt:lpwstr>
  </property>
</Properties>
</file>