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00_gastherm\!data\"/>
    </mc:Choice>
  </mc:AlternateContent>
  <xr:revisionPtr revIDLastSave="0" documentId="13_ncr:1_{18641C72-C0B3-4D9F-83EA-679D79436B32}" xr6:coauthVersionLast="47" xr6:coauthVersionMax="47" xr10:uidLastSave="{00000000-0000-0000-0000-000000000000}"/>
  <bookViews>
    <workbookView xWindow="2151" yWindow="0" windowWidth="30686" windowHeight="17837" tabRatio="826" xr2:uid="{5635E1F5-6E11-409F-8F07-E6BD09E434A5}"/>
  </bookViews>
  <sheets>
    <sheet name="Rain" sheetId="1" r:id="rId1"/>
    <sheet name="Rivers" sheetId="2" r:id="rId2"/>
    <sheet name="Grndwater1" sheetId="3" r:id="rId3"/>
    <sheet name="Grndwater2" sheetId="4" r:id="rId4"/>
    <sheet name="Hot Sprng" sheetId="5" r:id="rId5"/>
    <sheet name="Geothermal" sheetId="6" r:id="rId6"/>
    <sheet name="Sed" sheetId="7" r:id="rId7"/>
    <sheet name="Brine KH77" sheetId="9" r:id="rId8"/>
    <sheet name="Brine KH85" sheetId="16" r:id="rId9"/>
    <sheet name="Brine KH87" sheetId="10" r:id="rId10"/>
    <sheet name="Brine Co90" sheetId="11" r:id="rId11"/>
    <sheet name="Brine Me75" sheetId="12" r:id="rId12"/>
    <sheet name="Evap seawater" sheetId="13" r:id="rId13"/>
    <sheet name="OrgLig" sheetId="14" r:id="rId14"/>
    <sheet name="References" sheetId="15" r:id="rId15"/>
    <sheet name="Densities" sheetId="8" r:id="rId16"/>
  </sheets>
  <definedNames>
    <definedName name="_xlnm.Print_Area" localSheetId="11">'Brine Me75'!$H$50:$H$50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1" l="1"/>
  <c r="C32" i="11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S32" i="9"/>
  <c r="T32" i="9"/>
  <c r="U32" i="9"/>
  <c r="V32" i="9"/>
  <c r="W32" i="9"/>
  <c r="X32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S35" i="9"/>
  <c r="T35" i="9"/>
  <c r="U35" i="9"/>
  <c r="V35" i="9"/>
  <c r="W35" i="9"/>
  <c r="X35" i="9"/>
  <c r="B52" i="9"/>
  <c r="C52" i="9"/>
  <c r="D52" i="9"/>
  <c r="E52" i="9"/>
  <c r="F52" i="9"/>
  <c r="G52" i="9"/>
  <c r="H52" i="9"/>
  <c r="I52" i="9"/>
  <c r="J52" i="9"/>
  <c r="K52" i="9"/>
  <c r="N52" i="9"/>
  <c r="O52" i="9"/>
  <c r="P52" i="9"/>
  <c r="Q52" i="9"/>
  <c r="S52" i="9"/>
  <c r="T52" i="9"/>
  <c r="U52" i="9"/>
  <c r="V52" i="9"/>
  <c r="W52" i="9"/>
  <c r="X52" i="9"/>
  <c r="B32" i="10"/>
  <c r="C32" i="10"/>
  <c r="D32" i="10"/>
  <c r="E32" i="10"/>
  <c r="F32" i="10"/>
  <c r="G32" i="10"/>
  <c r="B35" i="10"/>
  <c r="C35" i="10"/>
  <c r="D35" i="10"/>
  <c r="E35" i="10"/>
  <c r="F35" i="10"/>
  <c r="G35" i="10"/>
  <c r="B49" i="10"/>
  <c r="C49" i="10"/>
  <c r="D49" i="10"/>
  <c r="E49" i="10"/>
  <c r="F49" i="10"/>
  <c r="G49" i="10"/>
  <c r="B32" i="12"/>
  <c r="C32" i="12"/>
  <c r="D32" i="12"/>
  <c r="E32" i="12"/>
  <c r="F32" i="12"/>
  <c r="G32" i="12"/>
  <c r="H32" i="12"/>
  <c r="I32" i="12"/>
  <c r="J32" i="12"/>
  <c r="K32" i="12"/>
  <c r="L32" i="12"/>
  <c r="M32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D3" i="8"/>
  <c r="P3" i="8"/>
  <c r="D4" i="8"/>
  <c r="P4" i="8"/>
  <c r="D5" i="8"/>
  <c r="P5" i="8"/>
  <c r="D6" i="8"/>
  <c r="P6" i="8"/>
  <c r="D7" i="8"/>
  <c r="P7" i="8"/>
  <c r="D8" i="8"/>
  <c r="P8" i="8"/>
  <c r="D9" i="8"/>
  <c r="P9" i="8"/>
  <c r="D10" i="8"/>
  <c r="P10" i="8"/>
  <c r="D11" i="8"/>
  <c r="P11" i="8"/>
  <c r="D12" i="8"/>
  <c r="P12" i="8"/>
  <c r="D13" i="8"/>
  <c r="J23" i="8"/>
  <c r="J25" i="8" s="1"/>
  <c r="J24" i="8"/>
  <c r="P28" i="8"/>
  <c r="Q28" i="8"/>
  <c r="P29" i="8"/>
  <c r="Q29" i="8"/>
  <c r="P30" i="8"/>
  <c r="Q30" i="8"/>
  <c r="P31" i="8"/>
  <c r="Q31" i="8"/>
  <c r="P32" i="8"/>
  <c r="Q32" i="8"/>
  <c r="P33" i="8"/>
  <c r="Q33" i="8"/>
  <c r="P34" i="8"/>
  <c r="Q34" i="8"/>
  <c r="P35" i="8"/>
  <c r="Q35" i="8"/>
  <c r="P36" i="8"/>
  <c r="Q36" i="8"/>
  <c r="P37" i="8"/>
  <c r="Q37" i="8"/>
  <c r="B6" i="13"/>
  <c r="C6" i="13"/>
  <c r="D6" i="13"/>
  <c r="E6" i="13"/>
  <c r="F6" i="13"/>
  <c r="G6" i="13"/>
  <c r="C9" i="13"/>
  <c r="D9" i="13"/>
  <c r="D51" i="13" s="1"/>
  <c r="E9" i="13"/>
  <c r="E51" i="13" s="1"/>
  <c r="F9" i="13"/>
  <c r="G9" i="13"/>
  <c r="G51" i="13" s="1"/>
  <c r="C10" i="13"/>
  <c r="D10" i="13"/>
  <c r="E10" i="13"/>
  <c r="F10" i="13"/>
  <c r="G10" i="13"/>
  <c r="C11" i="13"/>
  <c r="D11" i="13"/>
  <c r="E11" i="13"/>
  <c r="F11" i="13"/>
  <c r="G11" i="13"/>
  <c r="C12" i="13"/>
  <c r="D12" i="13"/>
  <c r="E12" i="13"/>
  <c r="F12" i="13"/>
  <c r="G12" i="13"/>
  <c r="C13" i="13"/>
  <c r="D13" i="13"/>
  <c r="E13" i="13"/>
  <c r="F13" i="13"/>
  <c r="G13" i="13"/>
  <c r="C14" i="13"/>
  <c r="D14" i="13"/>
  <c r="E14" i="13"/>
  <c r="F14" i="13"/>
  <c r="F51" i="13" s="1"/>
  <c r="G14" i="13"/>
  <c r="C15" i="13"/>
  <c r="D15" i="13"/>
  <c r="E15" i="13"/>
  <c r="F15" i="13"/>
  <c r="G15" i="13"/>
  <c r="C16" i="13"/>
  <c r="D16" i="13"/>
  <c r="E16" i="13"/>
  <c r="F16" i="13"/>
  <c r="G16" i="13"/>
  <c r="C17" i="13"/>
  <c r="D17" i="13"/>
  <c r="E17" i="13"/>
  <c r="F17" i="13"/>
  <c r="G17" i="13"/>
  <c r="C19" i="13"/>
  <c r="D19" i="13"/>
  <c r="E19" i="13"/>
  <c r="F19" i="13"/>
  <c r="G19" i="13"/>
  <c r="C20" i="13"/>
  <c r="D20" i="13"/>
  <c r="E20" i="13"/>
  <c r="F20" i="13"/>
  <c r="G20" i="13"/>
  <c r="C23" i="13"/>
  <c r="D23" i="13"/>
  <c r="E23" i="13"/>
  <c r="F23" i="13"/>
  <c r="G23" i="13"/>
  <c r="C24" i="13"/>
  <c r="D24" i="13"/>
  <c r="E24" i="13"/>
  <c r="F24" i="13"/>
  <c r="G24" i="13"/>
  <c r="C25" i="13"/>
  <c r="D25" i="13"/>
  <c r="E25" i="13"/>
  <c r="F25" i="13"/>
  <c r="G25" i="13"/>
  <c r="C26" i="13"/>
  <c r="D26" i="13"/>
  <c r="E26" i="13"/>
  <c r="F26" i="13"/>
  <c r="G26" i="13"/>
  <c r="C27" i="13"/>
  <c r="D27" i="13"/>
  <c r="E27" i="13"/>
  <c r="F27" i="13"/>
  <c r="G27" i="13"/>
  <c r="C28" i="13"/>
  <c r="D28" i="13"/>
  <c r="E28" i="13"/>
  <c r="F28" i="13"/>
  <c r="G28" i="13"/>
  <c r="C29" i="13"/>
  <c r="D29" i="13"/>
  <c r="E29" i="13"/>
  <c r="F29" i="13"/>
  <c r="G29" i="13"/>
  <c r="C30" i="13"/>
  <c r="D30" i="13"/>
  <c r="E30" i="13"/>
  <c r="F30" i="13"/>
  <c r="G30" i="13"/>
  <c r="C31" i="13"/>
  <c r="D31" i="13"/>
  <c r="E31" i="13"/>
  <c r="F31" i="13"/>
  <c r="G31" i="13"/>
  <c r="C33" i="13"/>
  <c r="D33" i="13"/>
  <c r="E33" i="13"/>
  <c r="F33" i="13"/>
  <c r="G33" i="13"/>
  <c r="C36" i="13"/>
  <c r="D36" i="13"/>
  <c r="E36" i="13"/>
  <c r="F36" i="13"/>
  <c r="G36" i="13"/>
  <c r="C37" i="13"/>
  <c r="D37" i="13"/>
  <c r="E37" i="13"/>
  <c r="F37" i="13"/>
  <c r="G37" i="13"/>
  <c r="C38" i="13"/>
  <c r="D38" i="13"/>
  <c r="E38" i="13"/>
  <c r="F38" i="13"/>
  <c r="G38" i="13"/>
  <c r="C39" i="13"/>
  <c r="D39" i="13"/>
  <c r="E39" i="13"/>
  <c r="F39" i="13"/>
  <c r="G39" i="13"/>
  <c r="C40" i="13"/>
  <c r="D40" i="13"/>
  <c r="E40" i="13"/>
  <c r="F40" i="13"/>
  <c r="G40" i="13"/>
  <c r="C41" i="13"/>
  <c r="D41" i="13"/>
  <c r="E41" i="13"/>
  <c r="F41" i="13"/>
  <c r="G41" i="13"/>
  <c r="B51" i="13"/>
  <c r="C51" i="13"/>
  <c r="F7" i="14"/>
  <c r="G7" i="14"/>
  <c r="H7" i="14"/>
  <c r="I7" i="14"/>
  <c r="F8" i="14"/>
  <c r="I8" i="14" s="1"/>
  <c r="G8" i="14"/>
  <c r="H8" i="14"/>
  <c r="F9" i="14"/>
  <c r="I9" i="14" s="1"/>
  <c r="G9" i="14"/>
  <c r="H9" i="14"/>
  <c r="F10" i="14"/>
  <c r="G10" i="14"/>
  <c r="H10" i="14"/>
  <c r="I10" i="14" s="1"/>
  <c r="E16" i="14"/>
  <c r="E21" i="14" s="1"/>
  <c r="D22" i="14" s="1"/>
  <c r="G16" i="14"/>
  <c r="I16" i="14"/>
  <c r="K16" i="14"/>
  <c r="E17" i="14"/>
  <c r="G17" i="14"/>
  <c r="G21" i="14" s="1"/>
  <c r="F22" i="14" s="1"/>
  <c r="I17" i="14"/>
  <c r="I21" i="14" s="1"/>
  <c r="H22" i="14" s="1"/>
  <c r="K17" i="14"/>
  <c r="E18" i="14"/>
  <c r="G18" i="14"/>
  <c r="I18" i="14"/>
  <c r="K18" i="14"/>
  <c r="E19" i="14"/>
  <c r="G19" i="14"/>
  <c r="I19" i="14"/>
  <c r="K19" i="14"/>
  <c r="D21" i="14"/>
  <c r="F21" i="14"/>
  <c r="H21" i="14"/>
  <c r="J21" i="14"/>
  <c r="K21" i="14"/>
  <c r="J22" i="14" s="1"/>
  <c r="E30" i="14"/>
  <c r="E35" i="14" s="1"/>
  <c r="D36" i="14" s="1"/>
  <c r="G30" i="14"/>
  <c r="G35" i="14" s="1"/>
  <c r="F36" i="14" s="1"/>
  <c r="I30" i="14"/>
  <c r="I35" i="14" s="1"/>
  <c r="H36" i="14" s="1"/>
  <c r="K30" i="14"/>
  <c r="M30" i="14"/>
  <c r="E31" i="14"/>
  <c r="G31" i="14"/>
  <c r="I31" i="14"/>
  <c r="K31" i="14"/>
  <c r="K35" i="14" s="1"/>
  <c r="J36" i="14" s="1"/>
  <c r="M31" i="14"/>
  <c r="E32" i="14"/>
  <c r="G32" i="14"/>
  <c r="I32" i="14"/>
  <c r="K32" i="14"/>
  <c r="M32" i="14"/>
  <c r="M35" i="14" s="1"/>
  <c r="L36" i="14" s="1"/>
  <c r="E33" i="14"/>
  <c r="G33" i="14"/>
  <c r="I33" i="14"/>
  <c r="K33" i="14"/>
  <c r="M33" i="14"/>
  <c r="D35" i="14"/>
  <c r="F35" i="14"/>
  <c r="H35" i="14"/>
  <c r="J35" i="14"/>
  <c r="L35" i="14"/>
</calcChain>
</file>

<file path=xl/sharedStrings.xml><?xml version="1.0" encoding="utf-8"?>
<sst xmlns="http://schemas.openxmlformats.org/spreadsheetml/2006/main" count="1224" uniqueCount="502">
  <si>
    <t>Natural Water Compositions</t>
  </si>
  <si>
    <t>Rain</t>
  </si>
  <si>
    <t>mg/l</t>
  </si>
  <si>
    <t>pH</t>
  </si>
  <si>
    <t>Cl-</t>
  </si>
  <si>
    <t>SO4--</t>
  </si>
  <si>
    <t>Ca2+</t>
  </si>
  <si>
    <t>Mg2+</t>
  </si>
  <si>
    <t>K+</t>
  </si>
  <si>
    <t>Na+</t>
  </si>
  <si>
    <t>NO3-</t>
  </si>
  <si>
    <t>NH4+</t>
  </si>
  <si>
    <t>1. W. Ireland Coastal Rain, unpolluted, 1967; Likens, et al, 1979 (Berner and Berner, Table 3.1)</t>
  </si>
  <si>
    <t>2. N. Europe Average, 1955-56; Zobrist and Stumm, 1980 (Berner and Berner, Table 3.1)</t>
  </si>
  <si>
    <t>3. Katherine, N. Central Australia, 1980-1984, Likens, et al 1987 (B and B, Table 3.1)</t>
  </si>
  <si>
    <t>4. Kampala, Uganda (near  L. Victoria), Visser 1961 (B and B, Table 3.1)</t>
  </si>
  <si>
    <t>5. Greenland ice and snow; Busenberg and Langway, 1979 (B and B Table 3.1)</t>
  </si>
  <si>
    <t>6. Hawaii, near ocean; Eriksson, 1957 (B and B, Table 3.1)</t>
  </si>
  <si>
    <t>7. Amazon R. Basin, average; Stallard and Edmond, 1981 (B and B, Table 3.1)</t>
  </si>
  <si>
    <t>8. Cape Hatteras, NC, (1962-1963); Gambell and Fisher, 1966 (B and B, Table 3.1)</t>
  </si>
  <si>
    <t>9. Tewaukon, ND, 1978-79; Munger, 1982 (B and B, Table 3.1)</t>
  </si>
  <si>
    <t>10. Santa Fe, NM, 1975-76; Graustein, 1981 (B and B, Table 3.1)</t>
  </si>
  <si>
    <t>11. Bodie, Is., NC, 1955-56; Gambell and Fisher, 1966 (B and B, Table 3.1)</t>
  </si>
  <si>
    <t>Rivers</t>
  </si>
  <si>
    <t>ppm</t>
  </si>
  <si>
    <t>HCO3-</t>
  </si>
  <si>
    <t>SiO2</t>
  </si>
  <si>
    <t>Al</t>
  </si>
  <si>
    <t>Ca</t>
  </si>
  <si>
    <t>Fe</t>
  </si>
  <si>
    <t>Mg</t>
  </si>
  <si>
    <t>K</t>
  </si>
  <si>
    <t>Na</t>
  </si>
  <si>
    <t>Na + K</t>
  </si>
  <si>
    <t>F-</t>
  </si>
  <si>
    <t>PO4--</t>
  </si>
  <si>
    <t>NO3</t>
  </si>
  <si>
    <t>NH4</t>
  </si>
  <si>
    <t>O2</t>
  </si>
  <si>
    <t>B</t>
  </si>
  <si>
    <t>TDS</t>
  </si>
  <si>
    <t>Temp (C)</t>
  </si>
  <si>
    <t>1. Ichio River, Amazon Basin, high sulfate from natural py weathering; Stallard, 1980</t>
  </si>
  <si>
    <t xml:space="preserve">      (Berner and Berner, Table 5.14)</t>
  </si>
  <si>
    <t>2. Partridge River, near Aurora, MN, composite sample, Feb 1952, high Fe; Hem, 1985.</t>
  </si>
  <si>
    <t>3. Powder River, 4.5 mi. N of Baker, Baker Co., OR.  River apparently polluted with</t>
  </si>
  <si>
    <t xml:space="preserve"> P and N from waste disposal.</t>
  </si>
  <si>
    <t>4. Amazon River at Obidos, Brazil, at high discharge stage; Hem, 1985, USGS</t>
  </si>
  <si>
    <t xml:space="preserve"> Water Supply Paper 2254.</t>
  </si>
  <si>
    <t>5. Mississippi R., Luling Ferry, LA (17 mi. W of N. Orleans).  Time-weighted mean.</t>
  </si>
  <si>
    <t>; Hem, 1985.</t>
  </si>
  <si>
    <t>6. Middle Loup R. at Dunning, NB; Drains Nebraska sand hills; flow maintained</t>
  </si>
  <si>
    <t xml:space="preserve"> by ground water. ?Hem, 1985.</t>
  </si>
  <si>
    <t>7. Moreau River, Bixby, SD, 7 Apr 1950, high discharge stage of river.  Livingstone,</t>
  </si>
  <si>
    <t xml:space="preserve"> 1963, USGS PP 440-G, p.G4.</t>
  </si>
  <si>
    <t>8. Moreau River, Bixby, SD, 9-31 Aug  1950, low discharge stage of river.  Livingstone,</t>
  </si>
  <si>
    <t>9, 10. Cauvery River, India; near top of present delta.  (9) is sample from during</t>
  </si>
  <si>
    <t xml:space="preserve"> monsoon season; (10) was sampled during the non-monsoon season.  </t>
  </si>
  <si>
    <t>Ramanathan, et al, 1994.</t>
  </si>
  <si>
    <t>(10) was sampled during the non-monsoon season.  Ramanathan, et al, 1994.</t>
  </si>
  <si>
    <t>Ground Waters, Cold</t>
  </si>
  <si>
    <t>Mn</t>
  </si>
  <si>
    <t>Ba</t>
  </si>
  <si>
    <t>As</t>
  </si>
  <si>
    <t>1. Flowing well, Yakima Co., WA,, Water from basalt.  Hem, 1985, p.70.</t>
  </si>
  <si>
    <t>2. Well, Umatilla Co., OR, 771 ft.  Water from Columbia River Basalt.  Hem, 1985, p.71.</t>
  </si>
  <si>
    <t>3. Well, Valdese General Hospital, Burke Co., NC, 400 ft,  Water from mica schist. Hem, 1985, p.71.</t>
  </si>
  <si>
    <t>4. Well 3, Nelson Rd., Water Works, Columbus, OH,  117 ft, Water from glacial outwash. Hem, 1985, p.84.</t>
  </si>
  <si>
    <t>5. City Well 4, Fulton, Mississippi, depth 210, Water from Tuscaloosa Fm. Hem, 1985, p.85.</t>
  </si>
  <si>
    <t xml:space="preserve">6. Big Spring, Huntsville, AL, Water from Tuscumbia Limestone.  Hem, 1985, p.94. </t>
  </si>
  <si>
    <t>7. Industrial Well, Will..nsett, MA, Depth 120 ft.  Water from Portland Arkose. Hem, 1985, p.95.</t>
  </si>
  <si>
    <t>8. Drilled well, Milwaukee Co., Wisc, 500 ft, Water bearing formation: Niagra Dolomite.  Hem, 1985, p.99.</t>
  </si>
  <si>
    <t>9. Irrigation well, Maricopa Co., AZ, 500 ft  Water-bearing formation is valley fill.  Hem, 1985, p.102.</t>
  </si>
  <si>
    <t>10. Spring entering Salt River at Salt Banks near Chrysotile, AZ.  Water bearing formation quartzite and</t>
  </si>
  <si>
    <t xml:space="preserve"> diabase. Hem, 1985, p.103.</t>
  </si>
  <si>
    <t>11. Well, Lane Co. OR (T19S, R3W), depth 150.  Water bearing formation: Fisher Formation.</t>
  </si>
  <si>
    <t xml:space="preserve">  Hem, 1985, p.136.</t>
  </si>
  <si>
    <t>12. No. 12 in Table 1 of White, et al, 1963. Dug well, 45 ft., Spokane Co., WA.  In pre-Tertiary granodiorite</t>
  </si>
  <si>
    <t xml:space="preserve"> surrounded by alluvium of Spokane R.  Detrital material includes basalt.</t>
  </si>
  <si>
    <t>13. No. 15, Table 2 of White, et al, 1963. Snake River Basalt, Idaho; 380 ft well</t>
  </si>
  <si>
    <t>Ground Waters, Cold: brines, acidic, hyperalkaline</t>
  </si>
  <si>
    <t>&lt;10</t>
  </si>
  <si>
    <t>&lt;.1</t>
  </si>
  <si>
    <t>Cu</t>
  </si>
  <si>
    <t>Zn</t>
  </si>
  <si>
    <t>Pb</t>
  </si>
  <si>
    <t>Sr</t>
  </si>
  <si>
    <t>H2S</t>
  </si>
  <si>
    <t>Br-</t>
  </si>
  <si>
    <t>U</t>
  </si>
  <si>
    <t>1. Spring at Red Mountain, Stanislaus, Co., CA,  From ultramafic rock.  Hem, 1985, p.110.</t>
  </si>
  <si>
    <t>2. Na-Cl-HCO3 hyperalkaline water, Spring TC-2, Trinity Co., CA.  Barnes, et al, 1972.</t>
  </si>
  <si>
    <t>3. Centennial #6 Mine water, Keweenaw, MI, White, 1969, via Kelly, et al, 1986.  Saline waters</t>
  </si>
  <si>
    <t>from deep Canadian shield areas.</t>
  </si>
  <si>
    <t>4. Yellowknife District, 4500-6c, 1372 m depth, saline shield mine water; Frape and Fritz, 1987.</t>
  </si>
  <si>
    <t>5. Thompson Mine, 4000-3, 1220 m depth, saline shield mine water; Frape and Fritz, 1987.</t>
  </si>
  <si>
    <t>6.  Thompson Mine, 4000-6, 1220 m depth, saline shield mine water; Frape and Fritz, 1987.</t>
  </si>
  <si>
    <t>7. Acidic ground water from beneath saline lake of W. Australia; Mann, A.W., 1983.</t>
  </si>
  <si>
    <t>8. Alkaline  ground water from beneath saline lake of W. Australia; Mann, A.W., 1983.</t>
  </si>
  <si>
    <t>9,10.  Acidic and neutral waters from Yalanbee Field Station (near Northam, W. Australia).  Samples</t>
  </si>
  <si>
    <t>from lateritic terrain showing range of pH in relation to Fe and Al concentrations.  Mann, 1984.</t>
  </si>
  <si>
    <t>Hot Springs</t>
  </si>
  <si>
    <t>mmol/kg</t>
  </si>
  <si>
    <t>3.4*</t>
  </si>
  <si>
    <t>5.6 (20C)</t>
  </si>
  <si>
    <t>0**</t>
  </si>
  <si>
    <t>Ag</t>
  </si>
  <si>
    <t>Au</t>
  </si>
  <si>
    <t>Co</t>
  </si>
  <si>
    <t>H</t>
  </si>
  <si>
    <t>?</t>
  </si>
  <si>
    <t>Alk(meq/kg)</t>
  </si>
  <si>
    <t>1. Wagon Wheel Gap Hot Spring, Mineral Co, CO, near Creede. "Associated with vein of WWG</t>
  </si>
  <si>
    <t xml:space="preserve"> Fluorite Mine". Hem, 1985, p.76.</t>
  </si>
  <si>
    <t>2. Main spring at Siegler Hot Springs, Lake Co, CA, Water issues from contact between serpentine and</t>
  </si>
  <si>
    <t xml:space="preserve"> sedimentary rocks.  Hem, 1985, p.98.</t>
  </si>
  <si>
    <t>3. Spring, Custer Co, ID, Water-bearing formation: qz monzonite.  Hem, 1985, p.110.</t>
  </si>
  <si>
    <t xml:space="preserve">4. Lemonade Spring, Sulfur Springs, Sandoval Co., NM,  Water bearing formation: volcanic rocks. </t>
  </si>
  <si>
    <t xml:space="preserve"> Nearby fumaroles  emit H2S and SO2 gas.  Hem, 1985, p. 110.</t>
  </si>
  <si>
    <t>5. Nevada Thermal Well 4, Steamboat Springs, Washoe Co., NV,  bottom T = 186 C.  Hem, 1985, p. 123.</t>
  </si>
  <si>
    <t>6. Spring at Sulfur Bank, Lake Co., CA.  Hem, 1985, p.123.</t>
  </si>
  <si>
    <t>7. Black Smoker water, 21 deg N. East Pacific Rise, OBS vent.  Note units millimolal.  VonDamm, 1990.</t>
  </si>
  <si>
    <t>8. Black Smoker water, Mid Atlantic Ridge, Mark-1 vent;  Note units are millimolal.  VonDamm, 1990.</t>
  </si>
  <si>
    <t>9. Champagne Pool, Waiotapu Geothermal System, NZ.  Hedenquist and Brown, 1989.</t>
  </si>
  <si>
    <t>10. Acid sulfate spring, Joseph's Coat Hot Springs, Yellowstone Park, Analysis #15, Fournier, 1989.</t>
  </si>
  <si>
    <t>11. Alkaline spring, Joseph's Coat Hot Springs, Yellowstone Park, Analysis #16, Fournier, 1989.</t>
  </si>
  <si>
    <t>*pH measurement at 25 C</t>
  </si>
  <si>
    <t>** Mg arbitrarily recomputed to zero with removal of seawater dilutant.</t>
  </si>
  <si>
    <t xml:space="preserve"> Geothermal Waters</t>
  </si>
  <si>
    <t>3.80*</t>
  </si>
  <si>
    <t>7.23*</t>
  </si>
  <si>
    <t>6.4 (300C)</t>
  </si>
  <si>
    <t>8.4 (20C)</t>
  </si>
  <si>
    <t>.15 ppb</t>
  </si>
  <si>
    <t>6.64 ppb</t>
  </si>
  <si>
    <t>1 ppb</t>
  </si>
  <si>
    <t>2.2 ppb</t>
  </si>
  <si>
    <t>8 ppb</t>
  </si>
  <si>
    <t>1.5 ppb</t>
  </si>
  <si>
    <t>Hg</t>
  </si>
  <si>
    <t>.8 ppb</t>
  </si>
  <si>
    <t>Sb</t>
  </si>
  <si>
    <t>-</t>
  </si>
  <si>
    <t>308(qz)</t>
  </si>
  <si>
    <t>239 (qz)</t>
  </si>
  <si>
    <t>Gas sample</t>
  </si>
  <si>
    <t>H(discharge, kj/kg)</t>
  </si>
  <si>
    <t>P(sample, bars)</t>
  </si>
  <si>
    <t>CO2 (mmole/kg of gas)</t>
  </si>
  <si>
    <t>93.7**</t>
  </si>
  <si>
    <t>1.85**</t>
  </si>
  <si>
    <t>H2</t>
  </si>
  <si>
    <t>CH4</t>
  </si>
  <si>
    <t>N2</t>
  </si>
  <si>
    <t>NH3</t>
  </si>
  <si>
    <t>1. Fushime well SKG-16, sampled 26 July 1989, low-pH type. Akaku, et al, 1991.</t>
  </si>
  <si>
    <t>2. Fushime well SKG-11, sampled 31 Dec 89, high- pH type. Akaku, et al, 1991.</t>
  </si>
  <si>
    <t>3. Hveragerdi well no. 4, Iceland, gas wt. fraction in total discharge=.04, Arnorsson, et al, 1983</t>
  </si>
  <si>
    <t>4. Broadlands well no. 2, as reconstructed by Spycher and Reed, 1989.</t>
  </si>
  <si>
    <t>5. Broadlands well no. 23, Hedenquist, 1990.</t>
  </si>
  <si>
    <t>*pH measurement at 25 C.   **mmole/kg of total discharge</t>
  </si>
  <si>
    <t>Seawater, Sedimentary Formation Waters</t>
  </si>
  <si>
    <t>Seawater</t>
  </si>
  <si>
    <t>5.3-5.6</t>
  </si>
  <si>
    <t>&lt;475</t>
  </si>
  <si>
    <t>ndet</t>
  </si>
  <si>
    <t>nd</t>
  </si>
  <si>
    <t>73</t>
  </si>
  <si>
    <t>253</t>
  </si>
  <si>
    <t>93</t>
  </si>
  <si>
    <t>42</t>
  </si>
  <si>
    <t>53</t>
  </si>
  <si>
    <t>NO3-+N2</t>
  </si>
  <si>
    <t>Ac-</t>
  </si>
  <si>
    <t>1280*</t>
  </si>
  <si>
    <t>160*</t>
  </si>
  <si>
    <t>Prop-</t>
  </si>
  <si>
    <t>Form</t>
  </si>
  <si>
    <t>But</t>
  </si>
  <si>
    <t>alk (mg/l, as HCO3)</t>
  </si>
  <si>
    <t>alk (m, total)</t>
  </si>
  <si>
    <t>alk (m, carbonate)</t>
  </si>
  <si>
    <t>density</t>
  </si>
  <si>
    <t>~1.04</t>
  </si>
  <si>
    <t>Temp</t>
  </si>
  <si>
    <t>Sea water: Berner and Berner, 1996, Tables 8.1,8.2 (from several sources detailed in table); Hem, 1985,</t>
  </si>
  <si>
    <t xml:space="preserve"> after Goldberg, 1971.</t>
  </si>
  <si>
    <t>2. Brine well 3, Monroe, Midland, MIchigan.  Depth 5150.  Water from Sylvania Sandstone.  Hem, 1985, p.94.</t>
  </si>
  <si>
    <t>3. Hosston Formation brine sample, Centrall Mississippi, Sample 66, Table 5 of Carpenter, et al, 1974.  Metal-rich</t>
  </si>
  <si>
    <t>brine from oxidized source rock.</t>
  </si>
  <si>
    <t>4. Temblor Fm, zone I, well depth 6166 ft., Kettleman North Dome Oil Field.  Merino, 1975.</t>
  </si>
  <si>
    <t>5. Salton Sea, deep water, flow zone depth 1870m, flow zone T 305C.  From Table 2, McKibben, et al, 1987.</t>
  </si>
  <si>
    <t>6. Hosston Fm., also, Cd .83, Tl .34, Mo .03 (mg/l).  Sample 84-MS-5, depth 3760 m,  Kharaka, et al, 1987;</t>
  </si>
  <si>
    <t xml:space="preserve"> Saunders and Swan, 1990.</t>
  </si>
  <si>
    <t>7. Frio B Sand production fluid, Kitchen #1 Well, depth of production 2626m, produces oil,  water and gas.</t>
  </si>
  <si>
    <t xml:space="preserve">  Kharaka, et al, 1977.</t>
  </si>
  <si>
    <t>8, Harris fm., production fluid, Houston CC#1 Well, depth of production 3892m, produces oil,  water and gas.</t>
  </si>
  <si>
    <t>9. Wabamun unit (carbonate) depth 1399 m, Alberta Basin.  Table 2 of Connolly, et al, 1990.</t>
  </si>
  <si>
    <t>10. Middle Jurassic unit (shale) depth 1699 m, Alberta Basin.  Table 2 of Connolly, et al, 1990.</t>
  </si>
  <si>
    <t>* Short chain aliphatic acids, mostly acetate, probably.</t>
  </si>
  <si>
    <t>regr dens</t>
  </si>
  <si>
    <t>Cl- (mg/l)</t>
  </si>
  <si>
    <t>NG</t>
  </si>
  <si>
    <t>Sed 10</t>
  </si>
  <si>
    <t>06-23-52-26-W4 Connolly90</t>
  </si>
  <si>
    <t>Sed 9</t>
  </si>
  <si>
    <t>84-MS-03 Khrka87</t>
  </si>
  <si>
    <t>84-MS-10 Khrka87</t>
  </si>
  <si>
    <t>84-MS-02 Khrka87</t>
  </si>
  <si>
    <t>84-MS-06 Khrka87</t>
  </si>
  <si>
    <t>'11-15-50-26-W4 Connolly90</t>
  </si>
  <si>
    <t>Sed 6</t>
  </si>
  <si>
    <t>Sed 3</t>
  </si>
  <si>
    <t>Regression Output:</t>
  </si>
  <si>
    <t>Constant</t>
  </si>
  <si>
    <t>Std Err of Y Est</t>
  </si>
  <si>
    <t>R Squared</t>
  </si>
  <si>
    <t>No. of Observations</t>
  </si>
  <si>
    <t>Degrees of Freedom</t>
  </si>
  <si>
    <t>X Coefficient(s)</t>
  </si>
  <si>
    <t>Std Err of Coef.</t>
  </si>
  <si>
    <t xml:space="preserve">       If the TDS is</t>
  </si>
  <si>
    <t xml:space="preserve">   mg/l, then the brine density is </t>
  </si>
  <si>
    <t xml:space="preserve">   g/cc</t>
  </si>
  <si>
    <t xml:space="preserve">       If the chloride is</t>
  </si>
  <si>
    <t>Sedimentary Formation Waters -- Kharaka et al., 1977.</t>
  </si>
  <si>
    <t>Sample</t>
  </si>
  <si>
    <t>76GG01</t>
  </si>
  <si>
    <t>76GG02</t>
  </si>
  <si>
    <t>76GG03</t>
  </si>
  <si>
    <t>76GG04</t>
  </si>
  <si>
    <t>76GG05</t>
  </si>
  <si>
    <t>76GG07</t>
  </si>
  <si>
    <t>76GG09</t>
  </si>
  <si>
    <t>76GG12</t>
  </si>
  <si>
    <t>76GG13</t>
  </si>
  <si>
    <t>76GG14</t>
  </si>
  <si>
    <t>76GG15</t>
  </si>
  <si>
    <t>76GG17</t>
  </si>
  <si>
    <t>76GG21</t>
  </si>
  <si>
    <t>76GG24</t>
  </si>
  <si>
    <t>76GG25</t>
  </si>
  <si>
    <t>76GG27</t>
  </si>
  <si>
    <t>76GG29</t>
  </si>
  <si>
    <t>76GG30</t>
  </si>
  <si>
    <t>76GG54</t>
  </si>
  <si>
    <t>76GG58</t>
  </si>
  <si>
    <t>76GG60</t>
  </si>
  <si>
    <t>76GG62</t>
  </si>
  <si>
    <t>76GG73</t>
  </si>
  <si>
    <t>Field</t>
  </si>
  <si>
    <t>Chocolate Bayou</t>
  </si>
  <si>
    <t>Algoa Orchards</t>
  </si>
  <si>
    <t>Halls Bayou</t>
  </si>
  <si>
    <t>Hitchcock</t>
  </si>
  <si>
    <t>Alto Loma</t>
  </si>
  <si>
    <t>White Point East</t>
  </si>
  <si>
    <t>Portland</t>
  </si>
  <si>
    <t>East Midway</t>
  </si>
  <si>
    <t>Well</t>
  </si>
  <si>
    <t>Bernand   #6</t>
  </si>
  <si>
    <t>Kresling #1</t>
  </si>
  <si>
    <t>Barsodi #1</t>
  </si>
  <si>
    <t>Kitchen #1</t>
  </si>
  <si>
    <t>Banfield #1</t>
  </si>
  <si>
    <t>Angle #3</t>
  </si>
  <si>
    <t>Cozby #1</t>
  </si>
  <si>
    <t>Schenck   #3</t>
  </si>
  <si>
    <t>Alibel #1</t>
  </si>
  <si>
    <t>Old #2</t>
  </si>
  <si>
    <t>Houston "K" #1</t>
  </si>
  <si>
    <t>Gardiner   #1</t>
  </si>
  <si>
    <t>Orchards Unit 9 #1</t>
  </si>
  <si>
    <t>Houston "CFF" #1</t>
  </si>
  <si>
    <t>Houston "CC" #1</t>
  </si>
  <si>
    <t>Huff "A" #1</t>
  </si>
  <si>
    <t>Pabst "B"#3</t>
  </si>
  <si>
    <t>Evans "A" #1</t>
  </si>
  <si>
    <t>Rachal #66</t>
  </si>
  <si>
    <t>Mayo Owen #1</t>
  </si>
  <si>
    <t>Stark #1</t>
  </si>
  <si>
    <t>F.B. Jones #1</t>
  </si>
  <si>
    <t>Taylor E-2</t>
  </si>
  <si>
    <t>Production Zone</t>
  </si>
  <si>
    <t>Frio "A"</t>
  </si>
  <si>
    <t>Frio "B"</t>
  </si>
  <si>
    <t>Upper Grubbs</t>
  </si>
  <si>
    <t>Upper Houston Farm</t>
  </si>
  <si>
    <t>Upper Weiting</t>
  </si>
  <si>
    <t>Banfield</t>
  </si>
  <si>
    <t>Alibel</t>
  </si>
  <si>
    <t>Lower Weiting</t>
  </si>
  <si>
    <t>8900' Sand</t>
  </si>
  <si>
    <t>Schenck</t>
  </si>
  <si>
    <t>Harris</t>
  </si>
  <si>
    <t>Upper Schenck</t>
  </si>
  <si>
    <t>Lower Heep</t>
  </si>
  <si>
    <t>Owen</t>
  </si>
  <si>
    <t>Watson &amp; Morris</t>
  </si>
  <si>
    <t>Copeland</t>
  </si>
  <si>
    <t>Lower Frio</t>
  </si>
  <si>
    <t>Units</t>
  </si>
  <si>
    <t>Li</t>
  </si>
  <si>
    <t>Rb</t>
  </si>
  <si>
    <t>Cs</t>
  </si>
  <si>
    <t>bd</t>
  </si>
  <si>
    <t>H3BO3</t>
  </si>
  <si>
    <t>NH4+ (calc)</t>
  </si>
  <si>
    <t>Br</t>
  </si>
  <si>
    <t>I</t>
  </si>
  <si>
    <t>density (est)</t>
  </si>
  <si>
    <t>T meas. (°C)</t>
  </si>
  <si>
    <t>T Na-K-Ca</t>
  </si>
  <si>
    <t>T Na-K</t>
  </si>
  <si>
    <t>T chal</t>
  </si>
  <si>
    <t>T qtz</t>
  </si>
  <si>
    <t>T Q/K</t>
  </si>
  <si>
    <t>92-100</t>
  </si>
  <si>
    <t>90-94</t>
  </si>
  <si>
    <t>94-105</t>
  </si>
  <si>
    <t>90-100</t>
  </si>
  <si>
    <t>99-109</t>
  </si>
  <si>
    <t>113-122*</t>
  </si>
  <si>
    <t>115-121*</t>
  </si>
  <si>
    <t>123-128*</t>
  </si>
  <si>
    <t>104-113*</t>
  </si>
  <si>
    <t>103-110</t>
  </si>
  <si>
    <t>118-130*</t>
  </si>
  <si>
    <t>130-135*</t>
  </si>
  <si>
    <t>120-125</t>
  </si>
  <si>
    <t>depth (m)</t>
  </si>
  <si>
    <t>P (MPa)</t>
  </si>
  <si>
    <t>**</t>
  </si>
  <si>
    <t>logf(H2S)@T meas</t>
  </si>
  <si>
    <t>Log(Q/K) py</t>
  </si>
  <si>
    <t>Log(Q/K) po</t>
  </si>
  <si>
    <t>Log(Q/K) FeS</t>
  </si>
  <si>
    <t>Kharaka, Y.K., Callender, E., and Carothers, W.W., 1977, Geochemistry of geopressured geothermal waters from</t>
  </si>
  <si>
    <t>the Texas Gulf Coast, Third Geopressured-Geothermal Energy Conference: Proceedings., Volume G1, p. 121-165.</t>
  </si>
  <si>
    <t>Sedimentary Formation Waters -- Kharaka et al., 1987</t>
  </si>
  <si>
    <t>XXXXX</t>
  </si>
  <si>
    <t>Sample/Location</t>
  </si>
  <si>
    <t>84-MS-01</t>
  </si>
  <si>
    <t>84-MS-02</t>
  </si>
  <si>
    <t>84-MS-03</t>
  </si>
  <si>
    <t>84-MS-06</t>
  </si>
  <si>
    <t>84-MS-10</t>
  </si>
  <si>
    <t>84-MS-12</t>
  </si>
  <si>
    <t>Soso</t>
  </si>
  <si>
    <t>Raleigh</t>
  </si>
  <si>
    <t>Reedy Cr.</t>
  </si>
  <si>
    <t>28-7-2</t>
  </si>
  <si>
    <t>21-15-2</t>
  </si>
  <si>
    <t>McCullough et al Gas Unit 1</t>
  </si>
  <si>
    <t>Homer Currie #6</t>
  </si>
  <si>
    <t>Walker 2 Unit 1-1</t>
  </si>
  <si>
    <t xml:space="preserve">C. Walker 2 Unit-2 </t>
  </si>
  <si>
    <t>Fm. / Strat. Unit</t>
  </si>
  <si>
    <t>Paluxy</t>
  </si>
  <si>
    <t>Tuscaloosa</t>
  </si>
  <si>
    <t>Stanley</t>
  </si>
  <si>
    <t>Sligo</t>
  </si>
  <si>
    <t>Eutaw</t>
  </si>
  <si>
    <t>&lt;20</t>
  </si>
  <si>
    <t>&lt;0.09</t>
  </si>
  <si>
    <t>I-</t>
  </si>
  <si>
    <t>Temp (°C)</t>
  </si>
  <si>
    <t>Kharaka, Y.K., Maest, A.S., Carothers, W.W., Law, L.M., Lamothe, P.J., and Fries, T.L., 1987, Geochemistry of</t>
  </si>
  <si>
    <t>metal-rich brines from central Mississippi Salt Dome basin, U.S.A.: Applied Geochemistry, v. 2, p. 543-561.</t>
  </si>
  <si>
    <t>Sedimentary Formation Waters -- Connolly et al., 1990</t>
  </si>
  <si>
    <t>11-15-50-26-W4</t>
  </si>
  <si>
    <t>06-23-52-26W4</t>
  </si>
  <si>
    <t>Leduc</t>
  </si>
  <si>
    <t>Connolly, C.A., Walter, L.M., Baadsgaard, H., and Longstaffe, F.J., 1990, Origin and evolution of formation</t>
  </si>
  <si>
    <t>waters, Alberta Basin, western Canada sedimentary basin. I. Chemistry: Applied Geochemistry, v. 5, p. 375-395.</t>
  </si>
  <si>
    <t>Sdimenatry Formation Waters -- Merino , 1975</t>
  </si>
  <si>
    <t>912-8</t>
  </si>
  <si>
    <t>912-12</t>
  </si>
  <si>
    <t>912-9</t>
  </si>
  <si>
    <t>912-16</t>
  </si>
  <si>
    <t>912-29</t>
  </si>
  <si>
    <t>912-30</t>
  </si>
  <si>
    <t>912-3</t>
  </si>
  <si>
    <t>912-73</t>
  </si>
  <si>
    <t>912-45</t>
  </si>
  <si>
    <t>912-1</t>
  </si>
  <si>
    <t>912-2</t>
  </si>
  <si>
    <t>21-29J</t>
  </si>
  <si>
    <t>53-30J</t>
  </si>
  <si>
    <t>287-19J</t>
  </si>
  <si>
    <t>K4-29J</t>
  </si>
  <si>
    <t>272R-32J</t>
  </si>
  <si>
    <t>311-33J</t>
  </si>
  <si>
    <t>331-20J</t>
  </si>
  <si>
    <t>63-7Q</t>
  </si>
  <si>
    <t>324-35J</t>
  </si>
  <si>
    <t>313-21J</t>
  </si>
  <si>
    <t>323-21J</t>
  </si>
  <si>
    <t>--</t>
  </si>
  <si>
    <t>alkalinity</t>
  </si>
  <si>
    <t>alk (m, measured)</t>
  </si>
  <si>
    <t>alk (m, calculated)</t>
  </si>
  <si>
    <t>depth (ft)</t>
  </si>
  <si>
    <t>Merino, Enrique, 1975. Diagenesis in Tertiary sandstones from Kettleman North Dome, California--</t>
  </si>
  <si>
    <t>II. Interstitial  Solutions: distribution of aqueous species at 100°C and chemical relation to the diagenetic mineralogy</t>
  </si>
  <si>
    <t>Geochimica et Cosmochimica Acta v.39 pp1629-1645</t>
  </si>
  <si>
    <t>Evap Seawater</t>
  </si>
  <si>
    <t>mult factor</t>
  </si>
  <si>
    <t>equiv evap</t>
  </si>
  <si>
    <t>C</t>
  </si>
  <si>
    <t>O</t>
  </si>
  <si>
    <t>organic acid</t>
  </si>
  <si>
    <t>formula</t>
  </si>
  <si>
    <t>mw</t>
  </si>
  <si>
    <t>formic acid</t>
  </si>
  <si>
    <t>CH2O2</t>
  </si>
  <si>
    <t>aceitc acid</t>
  </si>
  <si>
    <t>C2H4O2</t>
  </si>
  <si>
    <t>propanoic acid</t>
  </si>
  <si>
    <t>C3H6O2</t>
  </si>
  <si>
    <t>butanoic acid</t>
  </si>
  <si>
    <t>C4H8O2</t>
  </si>
  <si>
    <t>____________________________________________________________________________________________________</t>
  </si>
  <si>
    <t>Connolly</t>
  </si>
  <si>
    <t>Wabamun</t>
  </si>
  <si>
    <t>mJu</t>
  </si>
  <si>
    <t>Leduc5</t>
  </si>
  <si>
    <t>Leduc6</t>
  </si>
  <si>
    <t>m.w.</t>
  </si>
  <si>
    <t>mol_eqv/L</t>
  </si>
  <si>
    <t>sum</t>
  </si>
  <si>
    <t>as all Ac-</t>
  </si>
  <si>
    <t>KH87</t>
  </si>
  <si>
    <t>02</t>
  </si>
  <si>
    <t>03</t>
  </si>
  <si>
    <t>06</t>
  </si>
  <si>
    <t>10</t>
  </si>
  <si>
    <t>12</t>
  </si>
  <si>
    <t>References: Compositions of Natural Waters.</t>
  </si>
  <si>
    <t>Berner, E.K. and Berner, R.A, 1996, Global Environment, Water, Air and Geochemical Cycles. Prentice Hall, 376p.</t>
  </si>
  <si>
    <t>Hem, 1985, Study and Interpretation of the Chemical Characteristics of Natural Water, USGS Water Supply Paper 2254, 263p.</t>
  </si>
  <si>
    <t xml:space="preserve">Livingstone, 1963, Data of Geochemistry, Sixth Ed., Chapter G., Chemical Compostion of Rivers and Lakes.  </t>
  </si>
  <si>
    <t xml:space="preserve"> USGS PP 440-G, p.G4</t>
  </si>
  <si>
    <t>Barnes, I., Rapp, J. and O'Neil, J.R., 1972, Metamorphic assemblages and the directio nof flow of metamprphic</t>
  </si>
  <si>
    <t xml:space="preserve"> fluids in four instances of serpentinization.  Contr. Mineral. and Petrol., 35, 263-276.</t>
  </si>
  <si>
    <t>Carpenter, A.B, Trout, M. nad Pickett, E., 1974, Preliminary report on the origin and chemical evolution of lead</t>
  </si>
  <si>
    <t xml:space="preserve"> and sinc-rich oil field brines in Central Mississippi, Econ Geol, 69, 1191-1206.</t>
  </si>
  <si>
    <t>Merino, E., 1975, Diagenesis in Tertiary sandstones from Kettleman North Dome, California--II. Interstitial solutions: distribution</t>
  </si>
  <si>
    <t xml:space="preserve"> of aqueous species at 100 C and chemical relation to the diagenetic</t>
  </si>
  <si>
    <t xml:space="preserve"> mineralogy, Geochim. et Cosmochim Acta, 39, 1629-1645.</t>
  </si>
  <si>
    <t>McKibben, M.A., Williams, A., Elders, W. and Eldridge, C., 1987, Saline brines and metallogenesis in a modern</t>
  </si>
  <si>
    <t xml:space="preserve"> sediment-filled rift: the Salton Sea geothermal system, CA., Applied Geochem. 2, 563-578.</t>
  </si>
  <si>
    <t>Kharaka, Y., Maest, A, Carothers, W, Law, L, Lamothe, P, Fries, T, 1987, Geochemistry of metal-rich brines from</t>
  </si>
  <si>
    <t>Central Mississippi Salt Dome Basin, Applied Geochem., 2, 543-561.</t>
  </si>
  <si>
    <t>Saunders, J. and Swan, C., 1990, Trace metal content of Mississippi oil field brines,</t>
  </si>
  <si>
    <t xml:space="preserve"> Jour of Geochemical Exploration, 37, 171-183.</t>
  </si>
  <si>
    <t>Kharaka, Y., Callender, E., and Carothers, W., 1977, Geochemistry of geopressured geothermal waters from the</t>
  </si>
  <si>
    <t xml:space="preserve"> Texas Gulf Coast. Meriwether,  J., ed(?),</t>
  </si>
  <si>
    <t>Geopressured Geothermal Energy Conference proceedings, n.3, p.GI.121-GI.165.</t>
  </si>
  <si>
    <t>Connolly, C, Walter, L, Baadsgaard, H., Longstaffe, F, 1990, Origin and evolution of formation waters, Alberta Basin,</t>
  </si>
  <si>
    <t xml:space="preserve"> Western Canada sedimentary basin, I. Chemistry. Applied Geochem., 5, 375-395.</t>
  </si>
  <si>
    <t>Kelly, W.C, Rye, R.O., and Livnat, A., 1986, Saline minewaters of the Keweenaw Peninsula, Northern Michagan:</t>
  </si>
  <si>
    <t xml:space="preserve"> Their nature, origin, and relation to similar deep waters in Precambrian </t>
  </si>
  <si>
    <t>crystalline rocks of the Canadian Shield.  Am. Jour. Sci, 286, 281-308.</t>
  </si>
  <si>
    <t>Mann, A.W., 1983, Hydrogeochemistry and weathering on the Yilgarn Block, Western Australia--ferrolysis and heavy</t>
  </si>
  <si>
    <t>metals in continental brines.  Geochim. et Cosmochim. Acta, 47, 181-190.</t>
  </si>
  <si>
    <t>Mann, A.W., 1984, Mobility of gold and silver in lateritic weathering profiles: Some observations</t>
  </si>
  <si>
    <t>from Western Australia.  Econ. Geol., 79, 38-49.</t>
  </si>
  <si>
    <t>Ramanathan, A.L., Baithyanathan, P., Subramanian, V., and Das, B.K., 1994, Nature and transport of solute</t>
  </si>
  <si>
    <t>load in the Cauvery River basin, India.  Water Research, 28, 1585-1593.</t>
  </si>
  <si>
    <t>Von Damm, K., 1990, Seafloor hydrothermal activity: black smoker chemistry and chimneys. Annual Rev.</t>
  </si>
  <si>
    <t xml:space="preserve"> Earth and Planetary Sciences, 18, 173-204</t>
  </si>
  <si>
    <t>Akaku, K., Reed, M., Yagi, M., Kai, K. and Yasuda, Y., 1991, Chemical and physical processes occurring in the</t>
  </si>
  <si>
    <t xml:space="preserve"> Fushime geothermal system, Kyushu, Japan.  Geochemical Journal, 25, 315-333.</t>
  </si>
  <si>
    <t>Spycher, N. and Reed, 1989, Evolution of a Broadlands-type epithermal ore fluid..., Econ Geol, 84, 328-359.</t>
  </si>
  <si>
    <t xml:space="preserve">Hedenquist, J., 1990, The thermal and geochemical structure of the Broadlands-Ohaahi Geothermal System, </t>
  </si>
  <si>
    <t>N.Z.. Geothermics, 19, 151-185.</t>
  </si>
  <si>
    <t>Hedenquist, J. and Browne, P., 1989, The evolution of the Waiotapu geothermal system, N.Z.</t>
  </si>
  <si>
    <t>based on the chemical and isotopic composition of its fluids, minerals and rocks.</t>
  </si>
  <si>
    <t>Geochim. et Cosmochim. Acta, 53, 2235-2257.</t>
  </si>
  <si>
    <t>Arnorsson, S., Gunnlaugggson, E., and Svavarsson, H., 1983, The chemistry of geothermal waters in Iceland.</t>
  </si>
  <si>
    <t>II. MIneral Equilibria and independent variables controlling water compositions.</t>
  </si>
  <si>
    <t>Geochim. et Cosmochim. Acta, 47, 547-566.</t>
  </si>
  <si>
    <t>Fournier, R., 1989, Geochemistry and dynamics of the Yellowstone National Park hydrothermal system.</t>
  </si>
  <si>
    <t>Ann. Rev. Earth Planet. Sciences, 17, 13-53.</t>
  </si>
  <si>
    <t>83-TX-1</t>
  </si>
  <si>
    <t>83-TX-2</t>
  </si>
  <si>
    <t>A-11A</t>
  </si>
  <si>
    <t>A-11B</t>
  </si>
  <si>
    <t>C-14A</t>
  </si>
  <si>
    <t>mg/L</t>
  </si>
  <si>
    <t>High Island, offshore Tx</t>
  </si>
  <si>
    <t>H2S-electrode</t>
  </si>
  <si>
    <t>H2S-titration</t>
  </si>
  <si>
    <t>C-organic</t>
  </si>
  <si>
    <t>C-inorganic</t>
  </si>
  <si>
    <t>83-TX-7</t>
  </si>
  <si>
    <t>Kharaka Y. K., Hull R. W., and Carothers W. W. (1985) Water-rock</t>
  </si>
  <si>
    <t>interactions in sedimentary basins. In Relationship of Organic Matter</t>
  </si>
  <si>
    <t>and Diagenesis (eds. D. Gautier and Y. K. Kharaka). Society of</t>
  </si>
  <si>
    <t>Sedimentary Geology, Tulsa, 79–176.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</si>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</sst>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E+00"/>
    <numFmt numFmtId="167" formatCode="0.00000"/>
  </numFmts>
  <fonts count="2">
    <font>
      <sz val="12"/>
      <name val="Arial MT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1" fillId="0" borderId="0" xfId="0" applyFont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1" fontId="0" fillId="0" borderId="0" xfId="0" applyNumberFormat="1"/>
    <xf numFmtId="0" fontId="1" fillId="0" borderId="0" xfId="5"/>
    <xf numFmtId="164" fontId="1" fillId="0" borderId="0" xfId="5" applyNumberFormat="1"/>
    <xf numFmtId="11" fontId="1" fillId="0" borderId="0" xfId="5" applyNumberFormat="1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 vertical="top" wrapText="1"/>
    </xf>
    <xf numFmtId="0" fontId="1" fillId="0" borderId="0" xfId="2" applyAlignment="1">
      <alignment horizontal="center" vertical="top" wrapText="1"/>
    </xf>
    <xf numFmtId="0" fontId="1" fillId="0" borderId="0" xfId="2" applyAlignment="1">
      <alignment vertical="top" wrapText="1"/>
    </xf>
    <xf numFmtId="0" fontId="1" fillId="0" borderId="0" xfId="2" applyAlignment="1">
      <alignment horizontal="center" vertical="top"/>
    </xf>
    <xf numFmtId="0" fontId="1" fillId="0" borderId="0" xfId="2" applyAlignment="1">
      <alignment horizontal="right"/>
    </xf>
    <xf numFmtId="165" fontId="1" fillId="0" borderId="0" xfId="2" applyNumberFormat="1"/>
    <xf numFmtId="2" fontId="1" fillId="0" borderId="0" xfId="2" applyNumberFormat="1"/>
    <xf numFmtId="0" fontId="1" fillId="0" borderId="0" xfId="3"/>
    <xf numFmtId="0" fontId="1" fillId="0" borderId="0" xfId="3" applyProtection="1">
      <protection locked="0"/>
    </xf>
    <xf numFmtId="0" fontId="1" fillId="0" borderId="0" xfId="3" applyAlignment="1">
      <alignment horizontal="center"/>
    </xf>
    <xf numFmtId="0" fontId="1" fillId="0" borderId="0" xfId="3" applyAlignment="1">
      <alignment wrapText="1"/>
    </xf>
    <xf numFmtId="0" fontId="1" fillId="0" borderId="0" xfId="3" applyAlignment="1">
      <alignment vertical="top"/>
    </xf>
    <xf numFmtId="0" fontId="1" fillId="0" borderId="0" xfId="3" applyAlignment="1">
      <alignment horizontal="center" vertical="top"/>
    </xf>
    <xf numFmtId="0" fontId="1" fillId="0" borderId="0" xfId="3" applyAlignment="1">
      <alignment horizontal="center" vertical="top" wrapText="1"/>
    </xf>
    <xf numFmtId="0" fontId="1" fillId="0" borderId="0" xfId="3" applyAlignment="1">
      <alignment horizontal="left" vertical="top"/>
    </xf>
    <xf numFmtId="0" fontId="1" fillId="0" borderId="0" xfId="3" applyAlignment="1">
      <alignment horizontal="right"/>
    </xf>
    <xf numFmtId="0" fontId="1" fillId="0" borderId="0" xfId="1"/>
    <xf numFmtId="0" fontId="1" fillId="0" borderId="0" xfId="1" applyProtection="1">
      <protection locked="0"/>
    </xf>
    <xf numFmtId="0" fontId="1" fillId="0" borderId="0" xfId="1" applyAlignment="1">
      <alignment wrapText="1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1" fillId="0" borderId="0" xfId="4"/>
    <xf numFmtId="0" fontId="1" fillId="0" borderId="0" xfId="4" applyAlignment="1">
      <alignment horizontal="center" vertical="top"/>
    </xf>
    <xf numFmtId="0" fontId="1" fillId="0" borderId="0" xfId="4" applyAlignment="1">
      <alignment horizontal="center"/>
    </xf>
    <xf numFmtId="0" fontId="1" fillId="0" borderId="0" xfId="4" applyAlignment="1">
      <alignment horizontal="left" vertical="top" wrapText="1"/>
    </xf>
    <xf numFmtId="0" fontId="1" fillId="0" borderId="0" xfId="4" applyAlignment="1">
      <alignment vertical="top" wrapText="1"/>
    </xf>
    <xf numFmtId="0" fontId="1" fillId="0" borderId="0" xfId="4" applyAlignment="1">
      <alignment horizontal="right"/>
    </xf>
    <xf numFmtId="165" fontId="1" fillId="0" borderId="0" xfId="4" applyNumberFormat="1"/>
    <xf numFmtId="167" fontId="1" fillId="0" borderId="0" xfId="4" applyNumberFormat="1"/>
    <xf numFmtId="0" fontId="1" fillId="0" borderId="0" xfId="6"/>
    <xf numFmtId="0" fontId="1" fillId="0" borderId="0" xfId="6" applyAlignment="1">
      <alignment vertical="top"/>
    </xf>
    <xf numFmtId="0" fontId="1" fillId="0" borderId="0" xfId="6" applyAlignment="1">
      <alignment horizontal="right"/>
    </xf>
    <xf numFmtId="0" fontId="1" fillId="0" borderId="0" xfId="7"/>
    <xf numFmtId="2" fontId="1" fillId="0" borderId="0" xfId="7" applyNumberFormat="1"/>
    <xf numFmtId="167" fontId="1" fillId="0" borderId="0" xfId="7" applyNumberFormat="1"/>
    <xf numFmtId="0" fontId="1" fillId="0" borderId="0" xfId="0" applyFont="1" applyAlignment="1" applyProtection="1">
      <alignment wrapText="1"/>
      <protection locked="0"/>
    </xf>
    <xf numFmtId="0" fontId="1" fillId="2" borderId="0" xfId="5" applyFill="1"/>
    <xf numFmtId="167" fontId="1" fillId="2" borderId="0" xfId="5" applyNumberFormat="1" applyFill="1"/>
    <xf numFmtId="167" fontId="1" fillId="0" borderId="0" xfId="5" applyNumberFormat="1"/>
  </cellXfs>
  <cellStyles count="8">
    <cellStyle name="Normal" xfId="0" builtinId="0"/>
    <cellStyle name="Normal_Brine Co90" xfId="1" xr:uid="{E5ED384C-8790-45F9-A4C1-D0E622B0D25B}"/>
    <cellStyle name="Normal_Brine KH77" xfId="2" xr:uid="{0A22294F-D54B-4F93-B9D0-28ACE1078368}"/>
    <cellStyle name="Normal_Brine KH87" xfId="3" xr:uid="{0D589132-DE1E-49D5-ACF6-7F07568BD95D}"/>
    <cellStyle name="Normal_Brine Me75" xfId="4" xr:uid="{72CE4C1B-90C3-4999-BE8E-73CAD3B73F78}"/>
    <cellStyle name="Normal_Densities" xfId="5" xr:uid="{CD05D8E9-9CD2-4CC4-802A-8B7D7D0D8715}"/>
    <cellStyle name="Normal_Evap seawater" xfId="6" xr:uid="{EF90CBAF-CC76-4BB9-B7E4-3B2726BE92DD}"/>
    <cellStyle name="Normal_OrgLig" xfId="7" xr:uid="{C2C0302B-A125-41D9-BCC6-3F9387FCF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24035188850328E-2"/>
          <c:y val="5.0153674118879256E-2"/>
          <c:w val="0.88951920152620534"/>
          <c:h val="0.8784492012337034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1"/>
            <c:dispRSqr val="1"/>
            <c:dispEq val="1"/>
            <c:trendlineLbl>
              <c:layout>
                <c:manualLayout>
                  <c:x val="-0.28630415671390647"/>
                  <c:y val="2.3609667633315568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Densities!$B$5:$B$13</c:f>
              <c:numCache>
                <c:formatCode>General</c:formatCode>
                <c:ptCount val="9"/>
                <c:pt idx="0">
                  <c:v>78300</c:v>
                </c:pt>
                <c:pt idx="1">
                  <c:v>84100</c:v>
                </c:pt>
                <c:pt idx="2">
                  <c:v>94900</c:v>
                </c:pt>
                <c:pt idx="3">
                  <c:v>116000</c:v>
                </c:pt>
                <c:pt idx="4">
                  <c:v>120000</c:v>
                </c:pt>
                <c:pt idx="5">
                  <c:v>127000</c:v>
                </c:pt>
                <c:pt idx="6">
                  <c:v>144000</c:v>
                </c:pt>
                <c:pt idx="7">
                  <c:v>169000</c:v>
                </c:pt>
                <c:pt idx="8">
                  <c:v>193400</c:v>
                </c:pt>
              </c:numCache>
            </c:numRef>
          </c:xVal>
          <c:yVal>
            <c:numRef>
              <c:f>Densities!$C$5:$C$13</c:f>
              <c:numCache>
                <c:formatCode>0.000</c:formatCode>
                <c:ptCount val="9"/>
                <c:pt idx="0">
                  <c:v>1.0880000000000001</c:v>
                </c:pt>
                <c:pt idx="1">
                  <c:v>1.093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1.1299999999999999</c:v>
                </c:pt>
                <c:pt idx="5">
                  <c:v>1.1499999999999999</c:v>
                </c:pt>
                <c:pt idx="6">
                  <c:v>1.161</c:v>
                </c:pt>
                <c:pt idx="7">
                  <c:v>1.19</c:v>
                </c:pt>
                <c:pt idx="8">
                  <c:v>1.2070000000000001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67-4DBF-AE22-FB9DEEFB4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85120"/>
        <c:axId val="1"/>
      </c:scatterChart>
      <c:valAx>
        <c:axId val="2581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18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85852780704283E-2"/>
          <c:y val="5.1564124836563884E-2"/>
          <c:w val="0.88975859048338346"/>
          <c:h val="0.8750275729841143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2544746600756638"/>
                  <c:y val="2.500147057609158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Densities!$B$5:$B$13</c:f>
              <c:numCache>
                <c:formatCode>General</c:formatCode>
                <c:ptCount val="9"/>
                <c:pt idx="0">
                  <c:v>78300</c:v>
                </c:pt>
                <c:pt idx="1">
                  <c:v>84100</c:v>
                </c:pt>
                <c:pt idx="2">
                  <c:v>94900</c:v>
                </c:pt>
                <c:pt idx="3">
                  <c:v>116000</c:v>
                </c:pt>
                <c:pt idx="4">
                  <c:v>120000</c:v>
                </c:pt>
                <c:pt idx="5">
                  <c:v>127000</c:v>
                </c:pt>
                <c:pt idx="6">
                  <c:v>144000</c:v>
                </c:pt>
                <c:pt idx="7">
                  <c:v>169000</c:v>
                </c:pt>
                <c:pt idx="8">
                  <c:v>193400</c:v>
                </c:pt>
              </c:numCache>
            </c:numRef>
          </c:xVal>
          <c:yVal>
            <c:numRef>
              <c:f>Densities!$C$5:$C$13</c:f>
              <c:numCache>
                <c:formatCode>0.000</c:formatCode>
                <c:ptCount val="9"/>
                <c:pt idx="0">
                  <c:v>1.0880000000000001</c:v>
                </c:pt>
                <c:pt idx="1">
                  <c:v>1.093</c:v>
                </c:pt>
                <c:pt idx="2">
                  <c:v>1.1100000000000001</c:v>
                </c:pt>
                <c:pt idx="3">
                  <c:v>1.1200000000000001</c:v>
                </c:pt>
                <c:pt idx="4">
                  <c:v>1.1299999999999999</c:v>
                </c:pt>
                <c:pt idx="5">
                  <c:v>1.1499999999999999</c:v>
                </c:pt>
                <c:pt idx="6">
                  <c:v>1.161</c:v>
                </c:pt>
                <c:pt idx="7">
                  <c:v>1.19</c:v>
                </c:pt>
                <c:pt idx="8">
                  <c:v>1.2070000000000001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69-4994-8ABD-4191D009B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201440"/>
        <c:axId val="1"/>
      </c:scatterChart>
      <c:valAx>
        <c:axId val="2582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20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54870458204108E-2"/>
          <c:y val="5.0001533632404498E-2"/>
          <c:w val="0.88963904265497928"/>
          <c:h val="0.87881483353923062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1"/>
            <c:dispRSqr val="1"/>
            <c:dispEq val="1"/>
            <c:trendlineLbl>
              <c:layout>
                <c:manualLayout>
                  <c:x val="-0.28609291802481596"/>
                  <c:y val="1.2476423762390609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Densities!$A$3:$A$13</c:f>
              <c:numCache>
                <c:formatCode>General</c:formatCode>
                <c:ptCount val="11"/>
                <c:pt idx="0">
                  <c:v>0</c:v>
                </c:pt>
                <c:pt idx="1">
                  <c:v>59000</c:v>
                </c:pt>
                <c:pt idx="2">
                  <c:v>129000</c:v>
                </c:pt>
                <c:pt idx="3">
                  <c:v>137000</c:v>
                </c:pt>
                <c:pt idx="4">
                  <c:v>157000</c:v>
                </c:pt>
                <c:pt idx="5">
                  <c:v>188000</c:v>
                </c:pt>
                <c:pt idx="6">
                  <c:v>194000</c:v>
                </c:pt>
                <c:pt idx="7">
                  <c:v>212000</c:v>
                </c:pt>
                <c:pt idx="8">
                  <c:v>235000</c:v>
                </c:pt>
                <c:pt idx="9">
                  <c:v>274000</c:v>
                </c:pt>
                <c:pt idx="10">
                  <c:v>313900</c:v>
                </c:pt>
              </c:numCache>
            </c:numRef>
          </c:xVal>
          <c:yVal>
            <c:numRef>
              <c:f>Densities!$C$3:$C$13</c:f>
              <c:numCache>
                <c:formatCode>0.000</c:formatCode>
                <c:ptCount val="11"/>
                <c:pt idx="0">
                  <c:v>1</c:v>
                </c:pt>
                <c:pt idx="1">
                  <c:v>1.04</c:v>
                </c:pt>
                <c:pt idx="2">
                  <c:v>1.0880000000000001</c:v>
                </c:pt>
                <c:pt idx="3">
                  <c:v>1.093</c:v>
                </c:pt>
                <c:pt idx="4">
                  <c:v>1.1100000000000001</c:v>
                </c:pt>
                <c:pt idx="5">
                  <c:v>1.1200000000000001</c:v>
                </c:pt>
                <c:pt idx="6">
                  <c:v>1.1299999999999999</c:v>
                </c:pt>
                <c:pt idx="7">
                  <c:v>1.1499999999999999</c:v>
                </c:pt>
                <c:pt idx="8">
                  <c:v>1.161</c:v>
                </c:pt>
                <c:pt idx="9">
                  <c:v>1.19</c:v>
                </c:pt>
                <c:pt idx="10">
                  <c:v>1.2070000000000001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7F-4DC0-BF53-2845C12F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99040"/>
        <c:axId val="1"/>
      </c:scatterChart>
      <c:valAx>
        <c:axId val="25819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819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114300</xdr:rowOff>
    </xdr:from>
    <xdr:to>
      <xdr:col>5</xdr:col>
      <xdr:colOff>805543</xdr:colOff>
      <xdr:row>45</xdr:row>
      <xdr:rowOff>76200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2B649F0-EB12-66AF-C1CF-44CBA1B1D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48986</xdr:colOff>
      <xdr:row>43</xdr:row>
      <xdr:rowOff>59871</xdr:rowOff>
    </xdr:from>
    <xdr:to>
      <xdr:col>6</xdr:col>
      <xdr:colOff>21771</xdr:colOff>
      <xdr:row>61</xdr:row>
      <xdr:rowOff>114300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DD14D3A6-BFFF-3A36-4BBD-C69F5466A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10886</xdr:colOff>
      <xdr:row>26</xdr:row>
      <xdr:rowOff>141514</xdr:rowOff>
    </xdr:from>
    <xdr:to>
      <xdr:col>11</xdr:col>
      <xdr:colOff>821871</xdr:colOff>
      <xdr:row>45</xdr:row>
      <xdr:rowOff>114300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5D517940-B662-96A8-3406-7C5500772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BDCB-C864-444B-A4C9-971541738D82}">
  <sheetPr>
    <pageSetUpPr autoPageBreaks="0"/>
  </sheetPr>
  <dimension ref="B1:M26"/>
  <sheetViews>
    <sheetView tabSelected="1" showOutlineSymbols="0" zoomScale="120" zoomScaleNormal="120" workbookViewId="0"/>
  </sheetViews>
  <sheetFormatPr defaultColWidth="9.6875" defaultRowHeight="15"/>
  <cols>
    <col min="1" max="1" width="5.4375" style="2" customWidth="1"/>
    <col min="2" max="2" width="7.4375" style="2" customWidth="1"/>
    <col min="3" max="13" width="5.6875" style="2" customWidth="1"/>
    <col min="14" max="16384" width="9.6875" style="2"/>
  </cols>
  <sheetData>
    <row r="1" spans="2:13">
      <c r="B1" s="1" t="s">
        <v>0</v>
      </c>
    </row>
    <row r="2" spans="2:13">
      <c r="B2" s="1" t="s">
        <v>1</v>
      </c>
    </row>
    <row r="4" spans="2:13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</row>
    <row r="5" spans="2:13">
      <c r="C5" s="3" t="s">
        <v>2</v>
      </c>
      <c r="D5" s="3" t="s">
        <v>2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2</v>
      </c>
      <c r="K5" s="3" t="s">
        <v>2</v>
      </c>
      <c r="L5" s="3" t="s">
        <v>2</v>
      </c>
      <c r="M5" s="3" t="s">
        <v>2</v>
      </c>
    </row>
    <row r="6" spans="2:13">
      <c r="B6" s="1" t="s">
        <v>3</v>
      </c>
      <c r="C6" s="2">
        <v>5.8</v>
      </c>
      <c r="D6" s="2">
        <v>5.47</v>
      </c>
      <c r="E6" s="2">
        <v>4.74</v>
      </c>
      <c r="F6" s="2">
        <v>7.9</v>
      </c>
      <c r="H6" s="2">
        <v>4.8</v>
      </c>
      <c r="I6" s="2">
        <v>5.03</v>
      </c>
      <c r="J6" s="2">
        <v>5.4</v>
      </c>
      <c r="K6" s="2">
        <v>5.27</v>
      </c>
      <c r="L6" s="2">
        <v>6.7</v>
      </c>
      <c r="M6" s="2">
        <v>5.4</v>
      </c>
    </row>
    <row r="7" spans="2:13">
      <c r="B7" s="1" t="s">
        <v>4</v>
      </c>
      <c r="C7" s="4">
        <v>36.42</v>
      </c>
      <c r="D7" s="2">
        <v>3.47</v>
      </c>
      <c r="E7" s="2">
        <v>0.27</v>
      </c>
      <c r="F7" s="4">
        <v>0.9</v>
      </c>
      <c r="G7" s="5">
        <v>2.1000000000000001E-2</v>
      </c>
      <c r="H7" s="2">
        <v>9.6300000000000008</v>
      </c>
      <c r="I7" s="2">
        <v>0.49</v>
      </c>
      <c r="J7" s="2">
        <v>8.1999999999999993</v>
      </c>
      <c r="K7" s="2">
        <v>0.2</v>
      </c>
      <c r="L7" s="2">
        <v>0.33</v>
      </c>
      <c r="M7" s="2">
        <v>15.8</v>
      </c>
    </row>
    <row r="8" spans="2:13">
      <c r="B8" s="1" t="s">
        <v>5</v>
      </c>
      <c r="C8" s="2">
        <v>6.29</v>
      </c>
      <c r="D8" s="2">
        <v>2.19</v>
      </c>
      <c r="E8" s="2">
        <v>0.19</v>
      </c>
      <c r="F8" s="4">
        <v>1.8</v>
      </c>
      <c r="G8" s="5">
        <v>0.12</v>
      </c>
      <c r="H8" s="2">
        <v>1.92</v>
      </c>
      <c r="I8" s="2">
        <v>0.49</v>
      </c>
      <c r="J8" s="2">
        <v>1.97</v>
      </c>
      <c r="K8" s="2">
        <v>1.74</v>
      </c>
      <c r="L8" s="2">
        <v>2.95</v>
      </c>
      <c r="M8" s="2">
        <v>3.41</v>
      </c>
    </row>
    <row r="9" spans="2:13">
      <c r="B9" s="1" t="s">
        <v>6</v>
      </c>
      <c r="C9" s="2">
        <v>1.52</v>
      </c>
      <c r="D9" s="2">
        <v>1.42</v>
      </c>
      <c r="E9" s="2">
        <v>0.03</v>
      </c>
      <c r="F9" s="4">
        <v>0.05</v>
      </c>
      <c r="G9" s="5">
        <v>7.0000000000000001E-3</v>
      </c>
      <c r="H9" s="2">
        <v>0.47</v>
      </c>
      <c r="I9" s="5">
        <v>4.3999999999999997E-2</v>
      </c>
      <c r="J9" s="2">
        <v>0.41</v>
      </c>
      <c r="K9" s="2">
        <v>1.05</v>
      </c>
      <c r="L9" s="2">
        <v>3.62</v>
      </c>
      <c r="M9" s="2">
        <v>1.02</v>
      </c>
    </row>
    <row r="10" spans="2:13">
      <c r="B10" s="1" t="s">
        <v>7</v>
      </c>
      <c r="C10" s="2">
        <v>2.59</v>
      </c>
      <c r="D10" s="2">
        <v>0.39</v>
      </c>
      <c r="E10" s="2">
        <v>0.02</v>
      </c>
      <c r="F10" s="4"/>
      <c r="G10" s="5"/>
      <c r="H10" s="2">
        <v>0.92</v>
      </c>
      <c r="I10" s="5">
        <v>2.9000000000000001E-2</v>
      </c>
      <c r="J10" s="2">
        <v>0.59</v>
      </c>
      <c r="K10" s="2">
        <v>0.27</v>
      </c>
      <c r="L10" s="2">
        <v>0.15</v>
      </c>
      <c r="M10" s="2">
        <v>1.3</v>
      </c>
    </row>
    <row r="11" spans="2:13">
      <c r="B11" s="1" t="s">
        <v>8</v>
      </c>
      <c r="C11" s="2">
        <v>0.94</v>
      </c>
      <c r="D11" s="2">
        <v>0.35</v>
      </c>
      <c r="E11" s="2">
        <v>0.04</v>
      </c>
      <c r="F11" s="4">
        <v>1.7</v>
      </c>
      <c r="G11" s="5"/>
      <c r="H11" s="2">
        <v>0.37</v>
      </c>
      <c r="I11" s="5">
        <v>3.9E-2</v>
      </c>
      <c r="J11" s="2">
        <v>0.1</v>
      </c>
      <c r="K11" s="2">
        <v>0.23</v>
      </c>
      <c r="L11" s="2">
        <v>0.08</v>
      </c>
      <c r="M11" s="2">
        <v>0.1</v>
      </c>
    </row>
    <row r="12" spans="2:13">
      <c r="B12" s="1" t="s">
        <v>9</v>
      </c>
      <c r="C12" s="2">
        <v>21.3</v>
      </c>
      <c r="D12" s="2">
        <v>2.0499999999999998</v>
      </c>
      <c r="E12" s="2">
        <v>0.1</v>
      </c>
      <c r="F12" s="4">
        <v>1.7</v>
      </c>
      <c r="G12" s="5">
        <v>7.0000000000000001E-3</v>
      </c>
      <c r="H12" s="2">
        <v>5.46</v>
      </c>
      <c r="I12" s="5">
        <v>0.25800000000000001</v>
      </c>
      <c r="J12" s="2">
        <v>4.3600000000000003</v>
      </c>
      <c r="K12" s="2">
        <v>0.27</v>
      </c>
      <c r="L12" s="2">
        <v>0.06</v>
      </c>
      <c r="M12" s="2">
        <v>7.16</v>
      </c>
    </row>
    <row r="13" spans="2:13">
      <c r="B13" s="1" t="s">
        <v>10</v>
      </c>
      <c r="C13" s="2">
        <v>0.06</v>
      </c>
      <c r="D13" s="2">
        <v>0.27</v>
      </c>
      <c r="E13" s="2">
        <v>0.25</v>
      </c>
      <c r="F13" s="4">
        <v>1.7</v>
      </c>
      <c r="G13" s="5"/>
      <c r="H13" s="4">
        <v>0.2</v>
      </c>
      <c r="I13" s="5">
        <v>0.13</v>
      </c>
      <c r="J13" s="2">
        <v>0.23</v>
      </c>
      <c r="K13" s="2">
        <v>1.59</v>
      </c>
      <c r="L13" s="2">
        <v>0.99</v>
      </c>
      <c r="M13" s="2">
        <v>0.59</v>
      </c>
    </row>
    <row r="14" spans="2:13">
      <c r="B14" s="1" t="s">
        <v>11</v>
      </c>
      <c r="C14" s="2">
        <v>0.02</v>
      </c>
      <c r="D14" s="2">
        <v>0.41</v>
      </c>
      <c r="E14" s="2">
        <v>0.05</v>
      </c>
      <c r="F14" s="2">
        <v>0.63</v>
      </c>
      <c r="G14" s="5">
        <v>6.0000000000000001E-3</v>
      </c>
      <c r="H14" s="4">
        <v>0.1</v>
      </c>
      <c r="K14" s="2">
        <v>0.86</v>
      </c>
      <c r="L14" s="2">
        <v>6.7</v>
      </c>
    </row>
    <row r="16" spans="2:13">
      <c r="C16" s="1" t="s">
        <v>12</v>
      </c>
    </row>
    <row r="17" spans="3:3">
      <c r="C17" s="1" t="s">
        <v>13</v>
      </c>
    </row>
    <row r="18" spans="3:3">
      <c r="C18" s="1" t="s">
        <v>14</v>
      </c>
    </row>
    <row r="19" spans="3:3">
      <c r="C19" s="1" t="s">
        <v>15</v>
      </c>
    </row>
    <row r="20" spans="3:3">
      <c r="C20" s="1" t="s">
        <v>16</v>
      </c>
    </row>
    <row r="21" spans="3:3">
      <c r="C21" s="1" t="s">
        <v>17</v>
      </c>
    </row>
    <row r="22" spans="3:3">
      <c r="C22" s="1" t="s">
        <v>18</v>
      </c>
    </row>
    <row r="23" spans="3:3">
      <c r="C23" s="1" t="s">
        <v>19</v>
      </c>
    </row>
    <row r="24" spans="3:3">
      <c r="C24" s="1" t="s">
        <v>20</v>
      </c>
    </row>
    <row r="25" spans="3:3">
      <c r="C25" s="1" t="s">
        <v>21</v>
      </c>
    </row>
    <row r="26" spans="3:3">
      <c r="C26" s="1" t="s">
        <v>22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7C23-8E5A-47D6-9E06-FB5871719A10}">
  <sheetPr>
    <pageSetUpPr autoPageBreaks="0"/>
  </sheetPr>
  <dimension ref="A1:AK64"/>
  <sheetViews>
    <sheetView showOutlineSymbols="0" topLeftCell="A11" zoomScale="70" workbookViewId="0">
      <selection sqref="A1:A61"/>
    </sheetView>
  </sheetViews>
  <sheetFormatPr defaultColWidth="9.6875" defaultRowHeight="15"/>
  <cols>
    <col min="1" max="1" width="16.6875" style="26" customWidth="1"/>
    <col min="2" max="16384" width="9.6875" style="26"/>
  </cols>
  <sheetData>
    <row r="1" spans="1:37">
      <c r="A1" s="25" t="s">
        <v>339</v>
      </c>
    </row>
    <row r="2" spans="1:37">
      <c r="A2" s="25"/>
      <c r="B2" s="26" t="s">
        <v>340</v>
      </c>
    </row>
    <row r="3" spans="1:37" ht="14.15" customHeight="1">
      <c r="A3" s="25" t="s">
        <v>341</v>
      </c>
      <c r="B3" s="27" t="s">
        <v>342</v>
      </c>
      <c r="C3" s="27" t="s">
        <v>343</v>
      </c>
      <c r="D3" s="27" t="s">
        <v>344</v>
      </c>
      <c r="E3" s="27" t="s">
        <v>345</v>
      </c>
      <c r="F3" s="27" t="s">
        <v>346</v>
      </c>
      <c r="G3" s="27" t="s">
        <v>347</v>
      </c>
      <c r="H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12.75" customHeight="1">
      <c r="A4" s="29" t="s">
        <v>250</v>
      </c>
      <c r="B4" s="30" t="s">
        <v>348</v>
      </c>
      <c r="C4" s="30" t="s">
        <v>348</v>
      </c>
      <c r="D4" s="30" t="s">
        <v>348</v>
      </c>
      <c r="E4" s="30" t="s">
        <v>349</v>
      </c>
      <c r="F4" s="30" t="s">
        <v>350</v>
      </c>
      <c r="G4" s="30" t="s">
        <v>350</v>
      </c>
    </row>
    <row r="5" spans="1:37" ht="12.75" customHeight="1">
      <c r="A5" s="29" t="s">
        <v>259</v>
      </c>
      <c r="B5" s="30" t="s">
        <v>351</v>
      </c>
      <c r="C5" s="31" t="s">
        <v>352</v>
      </c>
      <c r="D5" s="31" t="s">
        <v>353</v>
      </c>
      <c r="E5" s="31" t="s">
        <v>354</v>
      </c>
      <c r="F5" s="31" t="s">
        <v>355</v>
      </c>
      <c r="G5" s="31" t="s">
        <v>356</v>
      </c>
    </row>
    <row r="6" spans="1:37" ht="12.75" customHeight="1">
      <c r="A6" s="32" t="s">
        <v>357</v>
      </c>
      <c r="B6" s="30" t="s">
        <v>358</v>
      </c>
      <c r="C6" s="30" t="s">
        <v>359</v>
      </c>
      <c r="D6" s="30" t="s">
        <v>360</v>
      </c>
      <c r="E6" s="30" t="s">
        <v>361</v>
      </c>
      <c r="F6" s="30" t="s">
        <v>359</v>
      </c>
      <c r="G6" s="30" t="s">
        <v>362</v>
      </c>
    </row>
    <row r="7" spans="1:37">
      <c r="A7" s="26" t="s">
        <v>301</v>
      </c>
      <c r="B7" s="27" t="s">
        <v>2</v>
      </c>
      <c r="C7" s="27" t="s">
        <v>2</v>
      </c>
      <c r="D7" s="27" t="s">
        <v>2</v>
      </c>
      <c r="E7" s="27" t="s">
        <v>2</v>
      </c>
      <c r="F7" s="27" t="s">
        <v>2</v>
      </c>
      <c r="G7" s="27" t="s">
        <v>2</v>
      </c>
    </row>
    <row r="8" spans="1:37">
      <c r="A8" s="25" t="s">
        <v>3</v>
      </c>
      <c r="B8" s="26">
        <v>5.89</v>
      </c>
      <c r="C8" s="26">
        <v>5.82</v>
      </c>
      <c r="D8" s="26">
        <v>6.59</v>
      </c>
      <c r="E8" s="26">
        <v>5.4</v>
      </c>
      <c r="F8" s="26">
        <v>5.73</v>
      </c>
      <c r="G8" s="26">
        <v>5.59</v>
      </c>
    </row>
    <row r="9" spans="1:37">
      <c r="A9" s="25" t="s">
        <v>4</v>
      </c>
      <c r="B9" s="26">
        <v>140000</v>
      </c>
      <c r="C9" s="26">
        <v>120000</v>
      </c>
      <c r="D9" s="26">
        <v>94900</v>
      </c>
      <c r="E9" s="26">
        <v>127000</v>
      </c>
      <c r="F9" s="26">
        <v>116000</v>
      </c>
      <c r="G9" s="26">
        <v>105000</v>
      </c>
    </row>
    <row r="10" spans="1:37">
      <c r="A10" s="25" t="s">
        <v>5</v>
      </c>
      <c r="B10" s="26">
        <v>129</v>
      </c>
      <c r="C10" s="26">
        <v>114</v>
      </c>
      <c r="D10" s="26">
        <v>44</v>
      </c>
      <c r="E10" s="26">
        <v>13</v>
      </c>
      <c r="F10" s="26">
        <v>49</v>
      </c>
      <c r="G10" s="26">
        <v>2</v>
      </c>
    </row>
    <row r="11" spans="1:37">
      <c r="A11" s="25" t="s">
        <v>25</v>
      </c>
    </row>
    <row r="12" spans="1:37">
      <c r="A12" s="25" t="s">
        <v>26</v>
      </c>
      <c r="B12" s="26">
        <v>30</v>
      </c>
      <c r="C12" s="26">
        <v>27.8</v>
      </c>
      <c r="D12" s="26">
        <v>25.7</v>
      </c>
      <c r="E12" s="26">
        <v>44.9</v>
      </c>
      <c r="F12" s="26">
        <v>27.8</v>
      </c>
      <c r="G12" s="26">
        <v>25.7</v>
      </c>
    </row>
    <row r="13" spans="1:37">
      <c r="A13" s="25" t="s">
        <v>27</v>
      </c>
      <c r="C13" s="26">
        <v>5.8999999999999997E-2</v>
      </c>
      <c r="D13" s="26">
        <v>0.13300000000000001</v>
      </c>
      <c r="E13" s="26">
        <v>6.7000000000000004E-2</v>
      </c>
    </row>
    <row r="14" spans="1:37">
      <c r="A14" s="25" t="s">
        <v>28</v>
      </c>
      <c r="B14" s="26">
        <v>23700</v>
      </c>
      <c r="C14" s="26">
        <v>13600</v>
      </c>
      <c r="D14" s="26">
        <v>6600</v>
      </c>
      <c r="E14" s="26">
        <v>22800</v>
      </c>
      <c r="F14" s="26">
        <v>12800</v>
      </c>
      <c r="G14" s="26">
        <v>8400</v>
      </c>
    </row>
    <row r="15" spans="1:37">
      <c r="A15" s="25" t="s">
        <v>30</v>
      </c>
      <c r="B15" s="26">
        <v>2250</v>
      </c>
      <c r="C15" s="26">
        <v>1610</v>
      </c>
      <c r="D15" s="26">
        <v>1280</v>
      </c>
      <c r="E15" s="26">
        <v>1390</v>
      </c>
      <c r="F15" s="26">
        <v>1610</v>
      </c>
      <c r="G15" s="26">
        <v>1330</v>
      </c>
    </row>
    <row r="16" spans="1:37">
      <c r="A16" s="25" t="s">
        <v>29</v>
      </c>
      <c r="B16" s="26">
        <v>137</v>
      </c>
      <c r="C16" s="26">
        <v>97.4</v>
      </c>
      <c r="D16" s="26">
        <v>61.9</v>
      </c>
      <c r="E16" s="26">
        <v>284</v>
      </c>
      <c r="F16" s="26">
        <v>84.9</v>
      </c>
      <c r="G16" s="26">
        <v>65.3</v>
      </c>
    </row>
    <row r="17" spans="1:7">
      <c r="A17" s="25" t="s">
        <v>61</v>
      </c>
      <c r="B17" s="26">
        <v>57.5</v>
      </c>
      <c r="C17" s="26">
        <v>38.200000000000003</v>
      </c>
      <c r="D17" s="26">
        <v>10.6</v>
      </c>
      <c r="E17" s="26">
        <v>21</v>
      </c>
      <c r="F17" s="26">
        <v>44.8</v>
      </c>
      <c r="G17" s="26">
        <v>16.399999999999999</v>
      </c>
    </row>
    <row r="18" spans="1:7">
      <c r="A18" s="25" t="s">
        <v>302</v>
      </c>
      <c r="B18" s="26">
        <v>9.1999999999999993</v>
      </c>
      <c r="C18" s="26">
        <v>8.6999999999999993</v>
      </c>
      <c r="D18" s="26">
        <v>9</v>
      </c>
      <c r="E18" s="26">
        <v>45</v>
      </c>
      <c r="F18" s="26">
        <v>8.6999999999999993</v>
      </c>
    </row>
    <row r="19" spans="1:7">
      <c r="A19" s="25" t="s">
        <v>32</v>
      </c>
      <c r="B19" s="26">
        <v>56700</v>
      </c>
      <c r="C19" s="26">
        <v>56900</v>
      </c>
      <c r="D19" s="26">
        <v>52300</v>
      </c>
      <c r="E19" s="26">
        <v>56700</v>
      </c>
      <c r="F19" s="26">
        <v>55600</v>
      </c>
      <c r="G19" s="26">
        <v>53100</v>
      </c>
    </row>
    <row r="20" spans="1:7">
      <c r="A20" s="25" t="s">
        <v>31</v>
      </c>
      <c r="B20" s="26">
        <v>678</v>
      </c>
      <c r="C20" s="26">
        <v>609</v>
      </c>
      <c r="D20" s="26">
        <v>395</v>
      </c>
      <c r="E20" s="26">
        <v>713</v>
      </c>
      <c r="F20" s="26">
        <v>8.8000000000000007</v>
      </c>
      <c r="G20" s="26">
        <v>430</v>
      </c>
    </row>
    <row r="21" spans="1:7">
      <c r="A21" s="25" t="s">
        <v>303</v>
      </c>
      <c r="B21" s="26">
        <v>2.1</v>
      </c>
      <c r="C21" s="26">
        <v>1</v>
      </c>
      <c r="D21" s="26">
        <v>5.2</v>
      </c>
      <c r="E21" s="26">
        <v>3.7</v>
      </c>
      <c r="F21" s="26">
        <v>1.8</v>
      </c>
      <c r="G21" s="26">
        <v>1.3</v>
      </c>
    </row>
    <row r="22" spans="1:7">
      <c r="A22" s="25" t="s">
        <v>304</v>
      </c>
      <c r="B22" s="26">
        <v>0.7</v>
      </c>
      <c r="C22" s="26">
        <v>0.5</v>
      </c>
      <c r="D22" s="26">
        <v>0.6</v>
      </c>
      <c r="E22" s="26">
        <v>1.1000000000000001</v>
      </c>
      <c r="F22" s="26">
        <v>0.5</v>
      </c>
      <c r="G22" s="26">
        <v>0.5</v>
      </c>
    </row>
    <row r="23" spans="1:7">
      <c r="A23" s="25" t="s">
        <v>84</v>
      </c>
      <c r="B23" s="26">
        <v>49.6</v>
      </c>
      <c r="C23" s="26">
        <v>1.22</v>
      </c>
      <c r="D23" s="26">
        <v>0.53</v>
      </c>
      <c r="E23" s="26">
        <v>95.1</v>
      </c>
      <c r="F23" s="26">
        <v>0.31</v>
      </c>
      <c r="G23" s="26">
        <v>0.28000000000000003</v>
      </c>
    </row>
    <row r="24" spans="1:7">
      <c r="A24" s="25" t="s">
        <v>83</v>
      </c>
      <c r="B24" s="33" t="s">
        <v>363</v>
      </c>
      <c r="C24" s="33" t="s">
        <v>363</v>
      </c>
      <c r="D24" s="33" t="s">
        <v>363</v>
      </c>
      <c r="E24" s="26">
        <v>21</v>
      </c>
      <c r="F24" s="33" t="s">
        <v>363</v>
      </c>
      <c r="G24" s="33" t="s">
        <v>363</v>
      </c>
    </row>
    <row r="25" spans="1:7">
      <c r="A25" s="25" t="s">
        <v>85</v>
      </c>
      <c r="B25" s="26">
        <v>8.39</v>
      </c>
      <c r="C25" s="26">
        <v>7.0000000000000007E-2</v>
      </c>
      <c r="D25" s="26">
        <v>0.04</v>
      </c>
      <c r="E25" s="26">
        <v>26.8</v>
      </c>
      <c r="F25" s="26">
        <v>0.08</v>
      </c>
      <c r="G25" s="26">
        <v>0.17</v>
      </c>
    </row>
    <row r="26" spans="1:7">
      <c r="A26" s="25" t="s">
        <v>86</v>
      </c>
      <c r="B26" s="26">
        <v>967</v>
      </c>
      <c r="C26" s="26">
        <v>609</v>
      </c>
      <c r="D26" s="26">
        <v>828</v>
      </c>
      <c r="E26" s="26">
        <v>1920</v>
      </c>
      <c r="F26" s="26">
        <v>620</v>
      </c>
      <c r="G26" s="26">
        <v>775</v>
      </c>
    </row>
    <row r="27" spans="1:7">
      <c r="A27" s="25" t="s">
        <v>62</v>
      </c>
      <c r="B27" s="26">
        <v>32</v>
      </c>
      <c r="C27" s="26">
        <v>25</v>
      </c>
      <c r="D27" s="26">
        <v>27</v>
      </c>
      <c r="E27" s="26">
        <v>196</v>
      </c>
      <c r="F27" s="26">
        <v>39</v>
      </c>
      <c r="G27" s="26">
        <v>98</v>
      </c>
    </row>
    <row r="28" spans="1:7">
      <c r="A28" s="25" t="s">
        <v>34</v>
      </c>
      <c r="B28" s="26">
        <v>1.2</v>
      </c>
      <c r="C28" s="26">
        <v>0.9</v>
      </c>
      <c r="D28" s="26">
        <v>0.9</v>
      </c>
      <c r="E28" s="26">
        <v>0.7</v>
      </c>
      <c r="F28" s="26">
        <v>0.8</v>
      </c>
      <c r="G28" s="26">
        <v>0.9</v>
      </c>
    </row>
    <row r="29" spans="1:7">
      <c r="A29" s="25" t="s">
        <v>87</v>
      </c>
      <c r="B29" s="33" t="s">
        <v>364</v>
      </c>
      <c r="C29" s="33" t="s">
        <v>364</v>
      </c>
      <c r="D29" s="33" t="s">
        <v>364</v>
      </c>
      <c r="E29" s="33">
        <v>0.43</v>
      </c>
      <c r="F29" s="33" t="s">
        <v>364</v>
      </c>
      <c r="G29" s="33" t="s">
        <v>364</v>
      </c>
    </row>
    <row r="30" spans="1:7">
      <c r="A30" s="25" t="s">
        <v>35</v>
      </c>
    </row>
    <row r="31" spans="1:7">
      <c r="A31" s="25" t="s">
        <v>39</v>
      </c>
      <c r="B31" s="26">
        <v>32</v>
      </c>
      <c r="C31" s="26">
        <v>29</v>
      </c>
      <c r="D31" s="26">
        <v>26</v>
      </c>
      <c r="E31" s="26">
        <v>115</v>
      </c>
      <c r="F31" s="26">
        <v>32</v>
      </c>
      <c r="G31" s="26">
        <v>30</v>
      </c>
    </row>
    <row r="32" spans="1:7">
      <c r="A32" s="25" t="s">
        <v>306</v>
      </c>
      <c r="B32" s="26">
        <f t="shared" ref="B32:G32" si="0">B31*5.72</f>
        <v>183.04</v>
      </c>
      <c r="C32" s="26">
        <f t="shared" si="0"/>
        <v>165.88</v>
      </c>
      <c r="D32" s="26">
        <f t="shared" si="0"/>
        <v>148.72</v>
      </c>
      <c r="E32" s="26">
        <f t="shared" si="0"/>
        <v>657.8</v>
      </c>
      <c r="F32" s="26">
        <f t="shared" si="0"/>
        <v>183.04</v>
      </c>
      <c r="G32" s="26">
        <f t="shared" si="0"/>
        <v>171.6</v>
      </c>
    </row>
    <row r="33" spans="1:7">
      <c r="A33" s="25" t="s">
        <v>172</v>
      </c>
    </row>
    <row r="34" spans="1:7">
      <c r="A34" s="26" t="s">
        <v>154</v>
      </c>
      <c r="B34" s="26">
        <v>78</v>
      </c>
      <c r="C34" s="26">
        <v>43</v>
      </c>
      <c r="D34" s="26">
        <v>111</v>
      </c>
      <c r="E34" s="26">
        <v>33</v>
      </c>
      <c r="F34" s="26">
        <v>63</v>
      </c>
      <c r="G34" s="26">
        <v>73</v>
      </c>
    </row>
    <row r="35" spans="1:7">
      <c r="A35" s="25" t="s">
        <v>11</v>
      </c>
      <c r="B35" s="26">
        <f t="shared" ref="B35:G35" si="1">1.07*B34</f>
        <v>83.460000000000008</v>
      </c>
      <c r="C35" s="26">
        <f t="shared" si="1"/>
        <v>46.010000000000005</v>
      </c>
      <c r="D35" s="26">
        <f t="shared" si="1"/>
        <v>118.77000000000001</v>
      </c>
      <c r="E35" s="26">
        <f t="shared" si="1"/>
        <v>35.31</v>
      </c>
      <c r="F35" s="26">
        <f t="shared" si="1"/>
        <v>67.410000000000011</v>
      </c>
      <c r="G35" s="26">
        <f t="shared" si="1"/>
        <v>78.11</v>
      </c>
    </row>
    <row r="36" spans="1:7">
      <c r="A36" s="25" t="s">
        <v>63</v>
      </c>
    </row>
    <row r="37" spans="1:7">
      <c r="A37" s="25" t="s">
        <v>89</v>
      </c>
    </row>
    <row r="38" spans="1:7">
      <c r="A38" s="25" t="s">
        <v>141</v>
      </c>
    </row>
    <row r="39" spans="1:7">
      <c r="A39" s="25" t="s">
        <v>106</v>
      </c>
    </row>
    <row r="40" spans="1:7">
      <c r="A40" s="25" t="s">
        <v>107</v>
      </c>
    </row>
    <row r="41" spans="1:7">
      <c r="A41" s="25" t="s">
        <v>139</v>
      </c>
    </row>
    <row r="42" spans="1:7">
      <c r="A42" s="25" t="s">
        <v>88</v>
      </c>
      <c r="B42" s="26">
        <v>1040</v>
      </c>
      <c r="C42" s="26">
        <v>685</v>
      </c>
      <c r="D42" s="26">
        <v>468</v>
      </c>
      <c r="E42" s="26">
        <v>554</v>
      </c>
      <c r="F42" s="26">
        <v>673</v>
      </c>
      <c r="G42" s="26">
        <v>495</v>
      </c>
    </row>
    <row r="43" spans="1:7">
      <c r="A43" s="25" t="s">
        <v>365</v>
      </c>
      <c r="B43" s="26">
        <v>17</v>
      </c>
      <c r="C43" s="26">
        <v>15</v>
      </c>
      <c r="D43" s="26">
        <v>18</v>
      </c>
      <c r="E43" s="26">
        <v>74</v>
      </c>
      <c r="F43" s="26">
        <v>17</v>
      </c>
      <c r="G43" s="26">
        <v>9</v>
      </c>
    </row>
    <row r="44" spans="1:7">
      <c r="A44" s="25" t="s">
        <v>173</v>
      </c>
      <c r="B44" s="26">
        <v>8</v>
      </c>
      <c r="C44" s="26">
        <v>2</v>
      </c>
      <c r="D44" s="26">
        <v>264</v>
      </c>
      <c r="E44" s="26">
        <v>11</v>
      </c>
      <c r="F44" s="26">
        <v>11</v>
      </c>
      <c r="G44" s="26">
        <v>72</v>
      </c>
    </row>
    <row r="45" spans="1:7">
      <c r="A45" s="25" t="s">
        <v>176</v>
      </c>
      <c r="B45" s="26">
        <v>1</v>
      </c>
      <c r="C45" s="26">
        <v>4</v>
      </c>
      <c r="D45" s="26">
        <v>31</v>
      </c>
      <c r="E45" s="26">
        <v>3</v>
      </c>
      <c r="F45" s="26">
        <v>4</v>
      </c>
      <c r="G45" s="26">
        <v>19</v>
      </c>
    </row>
    <row r="46" spans="1:7">
      <c r="A46" s="25" t="s">
        <v>177</v>
      </c>
    </row>
    <row r="47" spans="1:7">
      <c r="A47" s="25" t="s">
        <v>178</v>
      </c>
      <c r="B47" s="26">
        <v>0</v>
      </c>
      <c r="C47" s="26">
        <v>0</v>
      </c>
      <c r="D47" s="26">
        <v>7</v>
      </c>
      <c r="E47" s="26">
        <v>0</v>
      </c>
      <c r="F47" s="26">
        <v>2</v>
      </c>
      <c r="G47" s="26">
        <v>4</v>
      </c>
    </row>
    <row r="48" spans="1:7">
      <c r="A48" s="25" t="s">
        <v>179</v>
      </c>
      <c r="B48" s="26">
        <v>160</v>
      </c>
      <c r="C48" s="26">
        <v>168</v>
      </c>
      <c r="D48" s="26">
        <v>252</v>
      </c>
      <c r="E48" s="26">
        <v>101</v>
      </c>
      <c r="F48" s="26">
        <v>143</v>
      </c>
      <c r="G48" s="26">
        <v>244</v>
      </c>
    </row>
    <row r="49" spans="1:7">
      <c r="A49" s="25" t="s">
        <v>180</v>
      </c>
      <c r="B49" s="26">
        <f t="shared" ref="B49:G49" si="2">B48/1000/61.017</f>
        <v>2.6222200370388579E-3</v>
      </c>
      <c r="C49" s="26">
        <f t="shared" si="2"/>
        <v>2.7533310388908011E-3</v>
      </c>
      <c r="D49" s="26">
        <f t="shared" si="2"/>
        <v>4.1299965583362014E-3</v>
      </c>
      <c r="E49" s="26">
        <f t="shared" si="2"/>
        <v>1.6552763983807791E-3</v>
      </c>
      <c r="F49" s="26">
        <f t="shared" si="2"/>
        <v>2.3436091581034791E-3</v>
      </c>
      <c r="G49" s="26">
        <f t="shared" si="2"/>
        <v>3.9988855564842586E-3</v>
      </c>
    </row>
    <row r="50" spans="1:7">
      <c r="A50" s="25" t="s">
        <v>181</v>
      </c>
    </row>
    <row r="51" spans="1:7">
      <c r="A51" s="25" t="s">
        <v>40</v>
      </c>
      <c r="B51" s="26">
        <v>225000</v>
      </c>
      <c r="C51" s="26">
        <v>194000</v>
      </c>
      <c r="D51" s="26">
        <v>157000</v>
      </c>
      <c r="E51" s="26">
        <v>212000</v>
      </c>
      <c r="F51" s="26">
        <v>188000</v>
      </c>
      <c r="G51" s="26">
        <v>170000</v>
      </c>
    </row>
    <row r="52" spans="1:7">
      <c r="A52" s="25" t="s">
        <v>182</v>
      </c>
      <c r="B52" s="26">
        <v>1.1499999999999999</v>
      </c>
      <c r="C52" s="26">
        <v>1.1299999999999999</v>
      </c>
      <c r="D52" s="26">
        <v>1.1100000000000001</v>
      </c>
      <c r="E52" s="26">
        <v>1.1499999999999999</v>
      </c>
      <c r="F52" s="26">
        <v>1.1200000000000001</v>
      </c>
      <c r="G52" s="26">
        <v>1.1200000000000001</v>
      </c>
    </row>
    <row r="53" spans="1:7">
      <c r="A53" s="25" t="s">
        <v>366</v>
      </c>
      <c r="B53" s="26">
        <v>89</v>
      </c>
      <c r="C53" s="26">
        <v>78</v>
      </c>
      <c r="D53" s="26">
        <v>68</v>
      </c>
      <c r="E53" s="26">
        <v>105</v>
      </c>
      <c r="F53" s="26">
        <v>76</v>
      </c>
      <c r="G53" s="26">
        <v>68</v>
      </c>
    </row>
    <row r="54" spans="1:7">
      <c r="A54" s="25"/>
    </row>
    <row r="55" spans="1:7">
      <c r="A55" s="25"/>
    </row>
    <row r="56" spans="1:7">
      <c r="A56" s="25"/>
    </row>
    <row r="57" spans="1:7">
      <c r="A57" s="25"/>
    </row>
    <row r="58" spans="1:7">
      <c r="A58" s="25"/>
    </row>
    <row r="59" spans="1:7">
      <c r="A59" s="25"/>
    </row>
    <row r="60" spans="1:7">
      <c r="A60" s="26" t="s">
        <v>330</v>
      </c>
      <c r="B60" s="26">
        <v>2875</v>
      </c>
      <c r="C60" s="26">
        <v>2400</v>
      </c>
      <c r="D60" s="26">
        <v>1965</v>
      </c>
      <c r="E60" s="26">
        <v>3660</v>
      </c>
      <c r="F60" s="26">
        <v>2280</v>
      </c>
      <c r="G60" s="26">
        <v>1920</v>
      </c>
    </row>
    <row r="61" spans="1:7">
      <c r="A61" s="26" t="s">
        <v>331</v>
      </c>
    </row>
    <row r="63" spans="1:7">
      <c r="A63" s="26" t="s">
        <v>367</v>
      </c>
    </row>
    <row r="64" spans="1:7">
      <c r="A64" s="26" t="s">
        <v>368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2646-76C6-45E8-BF73-BAA584A49AB0}">
  <sheetPr>
    <pageSetUpPr autoPageBreaks="0"/>
  </sheetPr>
  <dimension ref="A1:F64"/>
  <sheetViews>
    <sheetView showOutlineSymbols="0" zoomScale="70" workbookViewId="0"/>
  </sheetViews>
  <sheetFormatPr defaultColWidth="9.6875" defaultRowHeight="15"/>
  <cols>
    <col min="1" max="1" width="16.6875" style="35" customWidth="1"/>
    <col min="2" max="3" width="12.6875" style="35" customWidth="1"/>
    <col min="4" max="16384" width="9.6875" style="35"/>
  </cols>
  <sheetData>
    <row r="1" spans="1:6">
      <c r="A1" s="34" t="s">
        <v>369</v>
      </c>
    </row>
    <row r="3" spans="1:6" ht="14.15" customHeight="1">
      <c r="A3" s="34" t="s">
        <v>341</v>
      </c>
      <c r="B3" s="36" t="s">
        <v>370</v>
      </c>
      <c r="C3" s="36" t="s">
        <v>371</v>
      </c>
      <c r="D3" s="34"/>
      <c r="E3" s="34"/>
      <c r="F3" s="34"/>
    </row>
    <row r="4" spans="1:6" ht="12.75" customHeight="1">
      <c r="A4" s="37" t="s">
        <v>250</v>
      </c>
    </row>
    <row r="5" spans="1:6" ht="12.75" customHeight="1">
      <c r="A5" s="37" t="s">
        <v>259</v>
      </c>
    </row>
    <row r="6" spans="1:6" ht="12.75" customHeight="1">
      <c r="A6" s="38" t="s">
        <v>357</v>
      </c>
      <c r="B6" s="39" t="s">
        <v>372</v>
      </c>
      <c r="C6" s="39" t="s">
        <v>372</v>
      </c>
    </row>
    <row r="7" spans="1:6">
      <c r="A7" s="35" t="s">
        <v>301</v>
      </c>
      <c r="B7" s="40" t="s">
        <v>2</v>
      </c>
      <c r="C7" s="40" t="s">
        <v>2</v>
      </c>
    </row>
    <row r="8" spans="1:6">
      <c r="A8" s="34" t="s">
        <v>3</v>
      </c>
      <c r="B8" s="35">
        <v>6.2</v>
      </c>
      <c r="C8" s="35">
        <v>6.7</v>
      </c>
    </row>
    <row r="9" spans="1:6">
      <c r="A9" s="34" t="s">
        <v>4</v>
      </c>
      <c r="B9" s="35">
        <v>144000</v>
      </c>
      <c r="C9" s="35">
        <v>78300</v>
      </c>
    </row>
    <row r="10" spans="1:6">
      <c r="A10" s="34" t="s">
        <v>5</v>
      </c>
      <c r="B10" s="35">
        <v>294</v>
      </c>
      <c r="C10" s="35">
        <v>837</v>
      </c>
    </row>
    <row r="11" spans="1:6">
      <c r="A11" s="34" t="s">
        <v>25</v>
      </c>
    </row>
    <row r="12" spans="1:6">
      <c r="A12" s="34" t="s">
        <v>26</v>
      </c>
    </row>
    <row r="13" spans="1:6">
      <c r="A13" s="34" t="s">
        <v>27</v>
      </c>
    </row>
    <row r="14" spans="1:6">
      <c r="A14" s="34" t="s">
        <v>28</v>
      </c>
      <c r="B14" s="35">
        <v>30000</v>
      </c>
      <c r="C14" s="35">
        <v>11100</v>
      </c>
    </row>
    <row r="15" spans="1:6">
      <c r="A15" s="34" t="s">
        <v>30</v>
      </c>
      <c r="B15" s="35">
        <v>5035</v>
      </c>
      <c r="C15" s="35">
        <v>2109</v>
      </c>
    </row>
    <row r="16" spans="1:6">
      <c r="A16" s="34" t="s">
        <v>29</v>
      </c>
      <c r="B16" s="35">
        <v>17.48</v>
      </c>
      <c r="C16" s="35">
        <v>0.62</v>
      </c>
    </row>
    <row r="17" spans="1:6">
      <c r="A17" s="34" t="s">
        <v>61</v>
      </c>
      <c r="B17" s="35">
        <v>0.49</v>
      </c>
      <c r="C17" s="35">
        <v>1.42</v>
      </c>
    </row>
    <row r="18" spans="1:6">
      <c r="A18" s="35" t="s">
        <v>302</v>
      </c>
    </row>
    <row r="19" spans="1:6">
      <c r="A19" s="34" t="s">
        <v>32</v>
      </c>
      <c r="B19" s="35">
        <v>50000</v>
      </c>
      <c r="C19" s="35">
        <v>34500</v>
      </c>
    </row>
    <row r="20" spans="1:6">
      <c r="A20" s="34" t="s">
        <v>31</v>
      </c>
      <c r="B20" s="35">
        <v>3640</v>
      </c>
      <c r="C20" s="35">
        <v>1560</v>
      </c>
    </row>
    <row r="21" spans="1:6">
      <c r="A21" s="34" t="s">
        <v>303</v>
      </c>
    </row>
    <row r="22" spans="1:6">
      <c r="A22" s="34" t="s">
        <v>304</v>
      </c>
    </row>
    <row r="23" spans="1:6">
      <c r="A23" s="34" t="s">
        <v>84</v>
      </c>
      <c r="B23" s="35">
        <v>0.83</v>
      </c>
    </row>
    <row r="24" spans="1:6">
      <c r="A24" s="34" t="s">
        <v>83</v>
      </c>
      <c r="E24" s="41"/>
      <c r="F24" s="41"/>
    </row>
    <row r="25" spans="1:6">
      <c r="A25" s="34" t="s">
        <v>85</v>
      </c>
    </row>
    <row r="26" spans="1:6">
      <c r="A26" s="34" t="s">
        <v>86</v>
      </c>
      <c r="B26" s="35">
        <v>1190</v>
      </c>
      <c r="C26" s="35">
        <v>397</v>
      </c>
    </row>
    <row r="27" spans="1:6">
      <c r="A27" s="34" t="s">
        <v>62</v>
      </c>
      <c r="B27" s="35">
        <v>7</v>
      </c>
      <c r="C27" s="35">
        <v>3</v>
      </c>
    </row>
    <row r="28" spans="1:6">
      <c r="A28" s="34" t="s">
        <v>34</v>
      </c>
    </row>
    <row r="29" spans="1:6">
      <c r="A29" s="34" t="s">
        <v>87</v>
      </c>
      <c r="C29" s="35">
        <v>4</v>
      </c>
    </row>
    <row r="30" spans="1:6">
      <c r="A30" s="34" t="s">
        <v>35</v>
      </c>
    </row>
    <row r="31" spans="1:6">
      <c r="A31" s="34" t="s">
        <v>39</v>
      </c>
      <c r="B31" s="35">
        <v>142</v>
      </c>
      <c r="C31" s="35">
        <v>56</v>
      </c>
    </row>
    <row r="32" spans="1:6">
      <c r="A32" s="34" t="s">
        <v>306</v>
      </c>
      <c r="B32" s="35">
        <f>B31*5.72</f>
        <v>812.24</v>
      </c>
      <c r="C32" s="35">
        <f>C31*5.72</f>
        <v>320.32</v>
      </c>
    </row>
    <row r="33" spans="1:3">
      <c r="A33" s="34" t="s">
        <v>172</v>
      </c>
    </row>
    <row r="34" spans="1:3">
      <c r="A34" s="35" t="s">
        <v>154</v>
      </c>
    </row>
    <row r="35" spans="1:3">
      <c r="A35" s="34" t="s">
        <v>11</v>
      </c>
    </row>
    <row r="36" spans="1:3">
      <c r="A36" s="34" t="s">
        <v>63</v>
      </c>
    </row>
    <row r="37" spans="1:3">
      <c r="A37" s="34" t="s">
        <v>89</v>
      </c>
    </row>
    <row r="38" spans="1:3">
      <c r="A38" s="34" t="s">
        <v>141</v>
      </c>
    </row>
    <row r="39" spans="1:3">
      <c r="A39" s="34" t="s">
        <v>106</v>
      </c>
    </row>
    <row r="40" spans="1:3">
      <c r="A40" s="34" t="s">
        <v>107</v>
      </c>
    </row>
    <row r="41" spans="1:3">
      <c r="A41" s="34" t="s">
        <v>139</v>
      </c>
    </row>
    <row r="42" spans="1:3">
      <c r="A42" s="34" t="s">
        <v>88</v>
      </c>
      <c r="B42" s="35">
        <v>1260</v>
      </c>
      <c r="C42" s="35">
        <v>485</v>
      </c>
    </row>
    <row r="43" spans="1:3">
      <c r="A43" s="34" t="s">
        <v>309</v>
      </c>
    </row>
    <row r="44" spans="1:3">
      <c r="A44" s="34" t="s">
        <v>173</v>
      </c>
      <c r="C44" s="35">
        <v>116.3</v>
      </c>
    </row>
    <row r="45" spans="1:3">
      <c r="A45" s="34" t="s">
        <v>176</v>
      </c>
      <c r="C45" s="35">
        <v>4</v>
      </c>
    </row>
    <row r="46" spans="1:3">
      <c r="A46" s="34" t="s">
        <v>177</v>
      </c>
      <c r="C46" s="35">
        <v>0.3</v>
      </c>
    </row>
    <row r="47" spans="1:3">
      <c r="A47" s="34" t="s">
        <v>178</v>
      </c>
    </row>
    <row r="48" spans="1:3">
      <c r="A48" s="34" t="s">
        <v>179</v>
      </c>
    </row>
    <row r="49" spans="1:3">
      <c r="A49" s="34" t="s">
        <v>180</v>
      </c>
      <c r="B49" s="35">
        <v>4.7600000000000003E-3</v>
      </c>
      <c r="C49" s="35">
        <v>4.2900000000000004E-3</v>
      </c>
    </row>
    <row r="50" spans="1:3">
      <c r="A50" s="34" t="s">
        <v>181</v>
      </c>
      <c r="B50" s="35">
        <v>1.56E-3</v>
      </c>
      <c r="C50" s="35">
        <v>2.0699999999999998E-3</v>
      </c>
    </row>
    <row r="51" spans="1:3">
      <c r="A51" s="34" t="s">
        <v>40</v>
      </c>
      <c r="B51" s="35">
        <v>235000</v>
      </c>
      <c r="C51" s="35">
        <v>129000</v>
      </c>
    </row>
    <row r="52" spans="1:3">
      <c r="A52" s="34" t="s">
        <v>182</v>
      </c>
      <c r="B52" s="35">
        <v>1.161</v>
      </c>
      <c r="C52" s="35">
        <v>1.0880000000000001</v>
      </c>
    </row>
    <row r="53" spans="1:3">
      <c r="A53" s="34" t="s">
        <v>366</v>
      </c>
      <c r="B53" s="35">
        <v>63</v>
      </c>
      <c r="C53" s="35">
        <v>65</v>
      </c>
    </row>
    <row r="54" spans="1:3">
      <c r="A54" s="34"/>
    </row>
    <row r="55" spans="1:3">
      <c r="A55" s="34"/>
    </row>
    <row r="56" spans="1:3">
      <c r="A56" s="34"/>
    </row>
    <row r="57" spans="1:3">
      <c r="A57" s="34"/>
    </row>
    <row r="58" spans="1:3">
      <c r="A58" s="34"/>
    </row>
    <row r="59" spans="1:3">
      <c r="A59" s="34"/>
    </row>
    <row r="60" spans="1:3">
      <c r="A60" s="35" t="s">
        <v>330</v>
      </c>
    </row>
    <row r="61" spans="1:3">
      <c r="A61" s="35" t="s">
        <v>331</v>
      </c>
    </row>
    <row r="63" spans="1:3">
      <c r="A63" s="35" t="s">
        <v>373</v>
      </c>
    </row>
    <row r="64" spans="1:3">
      <c r="A64" s="35" t="s">
        <v>374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3094B-AE65-45BB-B2AC-B44C22EA1D59}">
  <sheetPr>
    <pageSetUpPr autoPageBreaks="0"/>
  </sheetPr>
  <dimension ref="A1:Y70"/>
  <sheetViews>
    <sheetView showOutlineSymbols="0" zoomScale="70" workbookViewId="0"/>
  </sheetViews>
  <sheetFormatPr defaultColWidth="9.6875" defaultRowHeight="15"/>
  <cols>
    <col min="1" max="1" width="16.6875" style="42" customWidth="1"/>
    <col min="2" max="16384" width="9.6875" style="42"/>
  </cols>
  <sheetData>
    <row r="1" spans="1:25">
      <c r="A1" s="42" t="s">
        <v>375</v>
      </c>
    </row>
    <row r="3" spans="1:25" ht="14.15" customHeight="1">
      <c r="A3" s="42" t="s">
        <v>226</v>
      </c>
      <c r="B3" s="43" t="s">
        <v>376</v>
      </c>
      <c r="C3" s="43" t="s">
        <v>377</v>
      </c>
      <c r="D3" s="43" t="s">
        <v>378</v>
      </c>
      <c r="E3" s="44" t="s">
        <v>379</v>
      </c>
      <c r="F3" s="44" t="s">
        <v>380</v>
      </c>
      <c r="G3" s="44" t="s">
        <v>381</v>
      </c>
      <c r="H3" s="44" t="s">
        <v>382</v>
      </c>
      <c r="I3" s="44" t="s">
        <v>383</v>
      </c>
      <c r="J3" s="44" t="s">
        <v>384</v>
      </c>
      <c r="K3" s="44" t="s">
        <v>385</v>
      </c>
      <c r="L3" s="44" t="s">
        <v>386</v>
      </c>
      <c r="M3" s="44" t="s">
        <v>382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2.75" customHeight="1">
      <c r="A4" s="45" t="s">
        <v>250</v>
      </c>
      <c r="B4" s="43"/>
      <c r="C4" s="43"/>
      <c r="D4" s="43"/>
    </row>
    <row r="5" spans="1:25" ht="28" customHeight="1">
      <c r="A5" s="46" t="s">
        <v>259</v>
      </c>
      <c r="B5" s="43" t="s">
        <v>387</v>
      </c>
      <c r="C5" s="43" t="s">
        <v>388</v>
      </c>
      <c r="D5" s="43" t="s">
        <v>389</v>
      </c>
      <c r="E5" s="43" t="s">
        <v>390</v>
      </c>
      <c r="F5" s="43" t="s">
        <v>391</v>
      </c>
      <c r="G5" s="43" t="s">
        <v>392</v>
      </c>
      <c r="H5" s="43" t="s">
        <v>393</v>
      </c>
      <c r="I5" s="43" t="s">
        <v>394</v>
      </c>
      <c r="J5" s="43" t="s">
        <v>395</v>
      </c>
      <c r="K5" s="43" t="s">
        <v>396</v>
      </c>
      <c r="L5" s="43" t="s">
        <v>397</v>
      </c>
      <c r="M5" s="43" t="s">
        <v>393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2.75" customHeight="1">
      <c r="A6" s="46" t="s">
        <v>283</v>
      </c>
    </row>
    <row r="7" spans="1:25">
      <c r="A7" s="42" t="s">
        <v>301</v>
      </c>
      <c r="B7" s="44" t="s">
        <v>2</v>
      </c>
      <c r="C7" s="44" t="s">
        <v>2</v>
      </c>
      <c r="D7" s="44" t="s">
        <v>2</v>
      </c>
      <c r="E7" s="44" t="s">
        <v>2</v>
      </c>
      <c r="F7" s="44" t="s">
        <v>2</v>
      </c>
      <c r="G7" s="44" t="s">
        <v>2</v>
      </c>
      <c r="H7" s="44" t="s">
        <v>2</v>
      </c>
      <c r="I7" s="44" t="s">
        <v>2</v>
      </c>
      <c r="J7" s="44" t="s">
        <v>2</v>
      </c>
      <c r="K7" s="44" t="s">
        <v>2</v>
      </c>
      <c r="L7" s="44" t="s">
        <v>2</v>
      </c>
      <c r="M7" s="44" t="s">
        <v>2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>
      <c r="A8" s="42" t="s">
        <v>3</v>
      </c>
      <c r="B8" s="42">
        <v>6.8</v>
      </c>
      <c r="C8" s="42">
        <v>6.7</v>
      </c>
      <c r="D8" s="42">
        <v>6.6</v>
      </c>
      <c r="E8" s="42">
        <v>6.8</v>
      </c>
      <c r="F8" s="42">
        <v>6.8</v>
      </c>
      <c r="G8" s="42">
        <v>7.2</v>
      </c>
      <c r="H8" s="42">
        <v>7.2</v>
      </c>
      <c r="I8" s="42">
        <v>7</v>
      </c>
      <c r="J8" s="42">
        <v>7.2</v>
      </c>
      <c r="K8" s="42">
        <v>7.1</v>
      </c>
      <c r="L8" s="42">
        <v>7.4</v>
      </c>
      <c r="M8" s="42">
        <v>7.2</v>
      </c>
    </row>
    <row r="9" spans="1:25">
      <c r="A9" s="42" t="s">
        <v>4</v>
      </c>
      <c r="B9" s="42">
        <v>13400</v>
      </c>
      <c r="C9" s="42">
        <v>17100</v>
      </c>
      <c r="D9" s="42">
        <v>19900</v>
      </c>
      <c r="E9" s="42">
        <v>16000</v>
      </c>
      <c r="F9" s="42">
        <v>13200</v>
      </c>
      <c r="G9" s="42">
        <v>6580</v>
      </c>
      <c r="H9" s="42">
        <v>4060</v>
      </c>
      <c r="I9" s="42">
        <v>21500</v>
      </c>
      <c r="J9" s="42">
        <v>5490</v>
      </c>
      <c r="K9" s="42">
        <v>5580</v>
      </c>
      <c r="L9" s="42">
        <v>4680</v>
      </c>
      <c r="M9" s="42">
        <v>4060</v>
      </c>
    </row>
    <row r="10" spans="1:25">
      <c r="A10" s="42" t="s">
        <v>5</v>
      </c>
      <c r="B10" s="42">
        <v>510</v>
      </c>
      <c r="C10" s="42">
        <v>300</v>
      </c>
      <c r="D10" s="42">
        <v>180</v>
      </c>
      <c r="E10" s="42">
        <v>370</v>
      </c>
      <c r="F10" s="42">
        <v>470</v>
      </c>
      <c r="G10" s="42">
        <v>84</v>
      </c>
      <c r="H10" s="42">
        <v>0.8</v>
      </c>
      <c r="I10" s="42">
        <v>9.6</v>
      </c>
      <c r="J10" s="42">
        <v>2</v>
      </c>
      <c r="K10" s="42">
        <v>6</v>
      </c>
      <c r="L10" s="42">
        <v>0.5</v>
      </c>
      <c r="M10" s="42">
        <v>0.8</v>
      </c>
    </row>
    <row r="11" spans="1:25">
      <c r="A11" s="42" t="s">
        <v>25</v>
      </c>
    </row>
    <row r="12" spans="1:25">
      <c r="A12" s="42" t="s">
        <v>26</v>
      </c>
      <c r="B12" s="42">
        <v>66</v>
      </c>
      <c r="C12" s="42">
        <v>70</v>
      </c>
      <c r="D12" s="42">
        <v>74</v>
      </c>
      <c r="E12" s="42">
        <v>77</v>
      </c>
      <c r="F12" s="42">
        <v>72</v>
      </c>
      <c r="G12" s="42">
        <v>47</v>
      </c>
      <c r="H12" s="42">
        <v>127</v>
      </c>
      <c r="I12" s="42">
        <v>55</v>
      </c>
      <c r="J12" s="42">
        <v>90</v>
      </c>
      <c r="K12" s="42">
        <v>112</v>
      </c>
      <c r="L12" s="42">
        <v>128</v>
      </c>
      <c r="M12" s="42">
        <v>127</v>
      </c>
    </row>
    <row r="13" spans="1:25">
      <c r="A13" s="42" t="s">
        <v>27</v>
      </c>
    </row>
    <row r="14" spans="1:25">
      <c r="A14" s="42" t="s">
        <v>28</v>
      </c>
      <c r="B14" s="42">
        <v>700</v>
      </c>
      <c r="C14" s="42">
        <v>1040</v>
      </c>
      <c r="D14" s="42">
        <v>1980</v>
      </c>
      <c r="E14" s="42">
        <v>4070</v>
      </c>
      <c r="F14" s="42">
        <v>2630</v>
      </c>
      <c r="G14" s="42">
        <v>66.8</v>
      </c>
      <c r="H14" s="42">
        <v>18.8</v>
      </c>
      <c r="I14" s="42">
        <v>1700</v>
      </c>
      <c r="J14" s="42">
        <v>87.7</v>
      </c>
      <c r="K14" s="42">
        <v>102</v>
      </c>
      <c r="L14" s="42">
        <v>30.7</v>
      </c>
      <c r="M14" s="42">
        <v>18.8</v>
      </c>
    </row>
    <row r="15" spans="1:25">
      <c r="A15" s="42" t="s">
        <v>30</v>
      </c>
      <c r="B15" s="42">
        <v>53</v>
      </c>
      <c r="C15" s="42">
        <v>68</v>
      </c>
      <c r="D15" s="42">
        <v>156</v>
      </c>
      <c r="E15" s="42">
        <v>6.9</v>
      </c>
      <c r="F15" s="42">
        <v>11.9</v>
      </c>
      <c r="G15" s="42">
        <v>7.1</v>
      </c>
      <c r="H15" s="42">
        <v>1.72</v>
      </c>
      <c r="I15" s="42">
        <v>88</v>
      </c>
      <c r="J15" s="42">
        <v>2.4300000000000002</v>
      </c>
      <c r="K15" s="42">
        <v>12.4</v>
      </c>
      <c r="L15" s="42">
        <v>3.42</v>
      </c>
      <c r="M15" s="42">
        <v>1.72</v>
      </c>
    </row>
    <row r="16" spans="1:25">
      <c r="A16" s="42" t="s">
        <v>29</v>
      </c>
      <c r="B16" s="42">
        <v>7</v>
      </c>
      <c r="C16" s="42">
        <v>3.88</v>
      </c>
      <c r="D16" s="42">
        <v>2.11</v>
      </c>
      <c r="E16" s="42">
        <v>2.2599999999999998</v>
      </c>
      <c r="F16" s="42">
        <v>1.49</v>
      </c>
      <c r="G16" s="42">
        <v>8.3000000000000007</v>
      </c>
      <c r="H16" s="42">
        <v>0.49</v>
      </c>
      <c r="I16" s="42">
        <v>10.3</v>
      </c>
      <c r="J16" s="42">
        <v>1.94</v>
      </c>
      <c r="K16" s="42">
        <v>1.2</v>
      </c>
      <c r="L16" s="42">
        <v>0.31</v>
      </c>
      <c r="M16" s="42">
        <v>0.49</v>
      </c>
    </row>
    <row r="17" spans="1:25">
      <c r="A17" s="42" t="s">
        <v>61</v>
      </c>
    </row>
    <row r="18" spans="1:25">
      <c r="A18" s="42" t="s">
        <v>302</v>
      </c>
      <c r="B18" s="42">
        <v>1.32</v>
      </c>
      <c r="C18" s="42">
        <v>1.77</v>
      </c>
      <c r="D18" s="42">
        <v>1.59</v>
      </c>
      <c r="E18" s="42">
        <v>0.94</v>
      </c>
      <c r="F18" s="42">
        <v>0.8</v>
      </c>
      <c r="G18" s="42">
        <v>3.3</v>
      </c>
      <c r="H18" s="42">
        <v>2.62</v>
      </c>
      <c r="I18" s="42">
        <v>1.97</v>
      </c>
      <c r="J18" s="42">
        <v>3.26</v>
      </c>
      <c r="K18" s="42">
        <v>3.6</v>
      </c>
      <c r="L18" s="42">
        <v>3.05</v>
      </c>
      <c r="M18" s="42">
        <v>2.62</v>
      </c>
    </row>
    <row r="19" spans="1:25">
      <c r="A19" s="42" t="s">
        <v>32</v>
      </c>
      <c r="B19" s="42">
        <v>8430</v>
      </c>
      <c r="C19" s="42">
        <v>10700</v>
      </c>
      <c r="D19" s="42">
        <v>11100</v>
      </c>
      <c r="E19" s="42">
        <v>6640</v>
      </c>
      <c r="F19" s="42">
        <v>6200</v>
      </c>
      <c r="G19" s="42">
        <v>4330</v>
      </c>
      <c r="H19" s="42">
        <v>3310</v>
      </c>
      <c r="I19" s="42">
        <v>13800</v>
      </c>
      <c r="J19" s="42">
        <v>3800</v>
      </c>
      <c r="K19" s="42">
        <v>3910</v>
      </c>
      <c r="L19" s="42">
        <v>3760</v>
      </c>
      <c r="M19" s="42">
        <v>3310</v>
      </c>
    </row>
    <row r="20" spans="1:25">
      <c r="A20" s="42" t="s">
        <v>31</v>
      </c>
      <c r="B20" s="42">
        <v>128</v>
      </c>
      <c r="C20" s="42">
        <v>167</v>
      </c>
      <c r="D20" s="42">
        <v>192</v>
      </c>
      <c r="E20" s="42">
        <v>113</v>
      </c>
      <c r="F20" s="42">
        <v>93.1</v>
      </c>
      <c r="G20" s="42">
        <v>103</v>
      </c>
      <c r="H20" s="42">
        <v>90.3</v>
      </c>
      <c r="I20" s="42">
        <v>149</v>
      </c>
      <c r="J20" s="42">
        <v>66.5</v>
      </c>
      <c r="K20" s="42">
        <v>94.2</v>
      </c>
      <c r="L20" s="42">
        <v>94.2</v>
      </c>
      <c r="M20" s="42">
        <v>90.3</v>
      </c>
    </row>
    <row r="21" spans="1:25">
      <c r="A21" s="42" t="s">
        <v>303</v>
      </c>
      <c r="B21" s="42">
        <v>0.30399999999999999</v>
      </c>
      <c r="C21" s="42">
        <v>0.34</v>
      </c>
      <c r="D21" s="42">
        <v>0.46899999999999997</v>
      </c>
      <c r="E21" s="42">
        <v>0.42099999999999999</v>
      </c>
      <c r="F21" s="42">
        <v>0.27300000000000002</v>
      </c>
      <c r="G21" s="42">
        <v>0.44400000000000001</v>
      </c>
      <c r="H21" s="42">
        <v>0.42099999999999999</v>
      </c>
      <c r="I21" s="42">
        <v>0.30399999999999999</v>
      </c>
      <c r="J21" s="42">
        <v>0.32800000000000001</v>
      </c>
      <c r="K21" s="42">
        <v>0.43099999999999999</v>
      </c>
      <c r="L21" s="42">
        <v>0.42099999999999999</v>
      </c>
      <c r="M21" s="42">
        <v>0.42099999999999999</v>
      </c>
    </row>
    <row r="22" spans="1:25">
      <c r="A22" s="42" t="s">
        <v>304</v>
      </c>
    </row>
    <row r="23" spans="1:25">
      <c r="A23" s="42" t="s">
        <v>84</v>
      </c>
    </row>
    <row r="24" spans="1:25">
      <c r="A24" s="42" t="s">
        <v>83</v>
      </c>
    </row>
    <row r="25" spans="1:25">
      <c r="A25" s="42" t="s">
        <v>85</v>
      </c>
    </row>
    <row r="26" spans="1:25">
      <c r="A26" s="42" t="s">
        <v>86</v>
      </c>
      <c r="B26" s="42">
        <v>37.700000000000003</v>
      </c>
      <c r="C26" s="42">
        <v>66</v>
      </c>
      <c r="D26" s="42">
        <v>107</v>
      </c>
      <c r="E26" s="42">
        <v>89</v>
      </c>
      <c r="F26" s="42">
        <v>67</v>
      </c>
      <c r="G26" s="42">
        <v>6.6</v>
      </c>
      <c r="H26" s="42">
        <v>3.9</v>
      </c>
      <c r="I26" s="42">
        <v>111</v>
      </c>
      <c r="J26" s="42">
        <v>7.1</v>
      </c>
      <c r="K26" s="42">
        <v>8.5</v>
      </c>
      <c r="L26" s="42">
        <v>4.4000000000000004</v>
      </c>
      <c r="M26" s="42">
        <v>3.9</v>
      </c>
    </row>
    <row r="27" spans="1:25">
      <c r="A27" s="42" t="s">
        <v>62</v>
      </c>
      <c r="B27" s="42">
        <v>0.67</v>
      </c>
      <c r="C27" s="42">
        <v>0.98</v>
      </c>
      <c r="D27" s="42">
        <v>1.45</v>
      </c>
      <c r="E27" s="42">
        <v>0.82</v>
      </c>
      <c r="F27" s="42">
        <v>0.7</v>
      </c>
      <c r="G27" s="42">
        <v>0.36</v>
      </c>
      <c r="H27" s="42">
        <v>3.13</v>
      </c>
      <c r="I27" s="42">
        <v>2.61</v>
      </c>
      <c r="J27" s="42">
        <v>10.3</v>
      </c>
      <c r="K27" s="42">
        <v>3.44</v>
      </c>
      <c r="L27" s="42">
        <v>3.08</v>
      </c>
      <c r="M27" s="42">
        <v>3.13</v>
      </c>
    </row>
    <row r="28" spans="1:25">
      <c r="A28" s="42" t="s">
        <v>34</v>
      </c>
      <c r="B28" s="42">
        <v>1.1499999999999999</v>
      </c>
      <c r="C28" s="47" t="s">
        <v>398</v>
      </c>
      <c r="D28" s="42">
        <v>1.67</v>
      </c>
      <c r="E28" s="47" t="s">
        <v>398</v>
      </c>
      <c r="F28" s="47">
        <v>1.72</v>
      </c>
      <c r="G28" s="47" t="s">
        <v>398</v>
      </c>
      <c r="H28" s="47">
        <v>0.54</v>
      </c>
      <c r="I28" s="47">
        <v>2.85</v>
      </c>
      <c r="J28" s="47">
        <v>0.56999999999999995</v>
      </c>
      <c r="K28" s="47" t="s">
        <v>398</v>
      </c>
      <c r="L28" s="47">
        <v>0.3</v>
      </c>
      <c r="M28" s="47">
        <v>0.54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>
      <c r="A29" s="42" t="s">
        <v>87</v>
      </c>
      <c r="B29" s="42">
        <v>5.6</v>
      </c>
      <c r="C29" s="42">
        <v>4.42</v>
      </c>
      <c r="D29" s="42">
        <v>4.55</v>
      </c>
      <c r="E29" s="42">
        <v>2.57</v>
      </c>
      <c r="F29" s="42">
        <v>6.2</v>
      </c>
      <c r="G29" s="42">
        <v>4.0199999999999996</v>
      </c>
      <c r="H29" s="42">
        <v>3.3</v>
      </c>
      <c r="I29" s="42">
        <v>5.6</v>
      </c>
      <c r="J29" s="42">
        <v>2.83</v>
      </c>
      <c r="K29" s="42">
        <v>0.65</v>
      </c>
      <c r="L29" s="42">
        <v>3.02</v>
      </c>
      <c r="M29" s="42">
        <v>3.3</v>
      </c>
    </row>
    <row r="30" spans="1:25">
      <c r="A30" s="42" t="s">
        <v>35</v>
      </c>
    </row>
    <row r="31" spans="1:25">
      <c r="A31" s="42" t="s">
        <v>39</v>
      </c>
      <c r="B31" s="42">
        <v>48.8</v>
      </c>
      <c r="C31" s="42">
        <v>51</v>
      </c>
      <c r="D31" s="42">
        <v>60</v>
      </c>
      <c r="E31" s="42">
        <v>37.200000000000003</v>
      </c>
      <c r="F31" s="42">
        <v>37.5</v>
      </c>
      <c r="G31" s="42">
        <v>77</v>
      </c>
      <c r="H31" s="42">
        <v>42.7</v>
      </c>
      <c r="I31" s="42">
        <v>61</v>
      </c>
      <c r="J31" s="42">
        <v>78</v>
      </c>
      <c r="K31" s="42">
        <v>87</v>
      </c>
      <c r="L31" s="42">
        <v>42.7</v>
      </c>
      <c r="M31" s="42">
        <v>42.7</v>
      </c>
    </row>
    <row r="32" spans="1:25">
      <c r="A32" s="42" t="s">
        <v>306</v>
      </c>
      <c r="B32" s="48">
        <f t="shared" ref="B32:M32" si="0">B31*5.72</f>
        <v>279.13599999999997</v>
      </c>
      <c r="C32" s="48">
        <f t="shared" si="0"/>
        <v>291.71999999999997</v>
      </c>
      <c r="D32" s="48">
        <f t="shared" si="0"/>
        <v>343.2</v>
      </c>
      <c r="E32" s="48">
        <f t="shared" si="0"/>
        <v>212.78400000000002</v>
      </c>
      <c r="F32" s="48">
        <f t="shared" si="0"/>
        <v>214.5</v>
      </c>
      <c r="G32" s="48">
        <f t="shared" si="0"/>
        <v>440.44</v>
      </c>
      <c r="H32" s="48">
        <f t="shared" si="0"/>
        <v>244.244</v>
      </c>
      <c r="I32" s="48">
        <f t="shared" si="0"/>
        <v>348.91999999999996</v>
      </c>
      <c r="J32" s="48">
        <f t="shared" si="0"/>
        <v>446.15999999999997</v>
      </c>
      <c r="K32" s="48">
        <f t="shared" si="0"/>
        <v>497.64</v>
      </c>
      <c r="L32" s="48">
        <f t="shared" si="0"/>
        <v>244.244</v>
      </c>
      <c r="M32" s="48">
        <f t="shared" si="0"/>
        <v>244.244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  <row r="33" spans="1:25">
      <c r="A33" s="42" t="s">
        <v>172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</row>
    <row r="34" spans="1:25">
      <c r="A34" s="42" t="s">
        <v>154</v>
      </c>
      <c r="B34" s="42">
        <v>37.9</v>
      </c>
      <c r="C34" s="42">
        <v>52.4</v>
      </c>
      <c r="D34" s="42">
        <v>39.200000000000003</v>
      </c>
      <c r="E34" s="42">
        <v>20</v>
      </c>
      <c r="F34" s="42">
        <v>20.9</v>
      </c>
      <c r="G34" s="42">
        <v>10</v>
      </c>
      <c r="H34" s="42">
        <v>6</v>
      </c>
      <c r="I34" s="42">
        <v>75</v>
      </c>
      <c r="J34" s="42">
        <v>24.9</v>
      </c>
      <c r="K34" s="42">
        <v>16.3</v>
      </c>
      <c r="L34" s="42">
        <v>8.9</v>
      </c>
      <c r="M34" s="42">
        <v>6</v>
      </c>
    </row>
    <row r="35" spans="1:25">
      <c r="A35" s="42" t="s">
        <v>11</v>
      </c>
      <c r="B35" s="48">
        <f t="shared" ref="B35:M35" si="1">1.06*B34</f>
        <v>40.173999999999999</v>
      </c>
      <c r="C35" s="48">
        <f t="shared" si="1"/>
        <v>55.544000000000004</v>
      </c>
      <c r="D35" s="48">
        <f t="shared" si="1"/>
        <v>41.552000000000007</v>
      </c>
      <c r="E35" s="48">
        <f t="shared" si="1"/>
        <v>21.200000000000003</v>
      </c>
      <c r="F35" s="48">
        <f t="shared" si="1"/>
        <v>22.154</v>
      </c>
      <c r="G35" s="48">
        <f t="shared" si="1"/>
        <v>10.600000000000001</v>
      </c>
      <c r="H35" s="48">
        <f t="shared" si="1"/>
        <v>6.36</v>
      </c>
      <c r="I35" s="48">
        <f t="shared" si="1"/>
        <v>79.5</v>
      </c>
      <c r="J35" s="48">
        <f t="shared" si="1"/>
        <v>26.393999999999998</v>
      </c>
      <c r="K35" s="48">
        <f t="shared" si="1"/>
        <v>17.278000000000002</v>
      </c>
      <c r="L35" s="48">
        <f t="shared" si="1"/>
        <v>9.4340000000000011</v>
      </c>
      <c r="M35" s="48">
        <f t="shared" si="1"/>
        <v>6.36</v>
      </c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</row>
    <row r="36" spans="1:25">
      <c r="A36" s="42" t="s">
        <v>63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</row>
    <row r="37" spans="1:25">
      <c r="A37" s="42" t="s">
        <v>89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</row>
    <row r="38" spans="1:25">
      <c r="A38" s="42" t="s">
        <v>141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</row>
    <row r="39" spans="1:25">
      <c r="A39" s="42" t="s">
        <v>106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</row>
    <row r="40" spans="1:25">
      <c r="A40" s="42" t="s">
        <v>107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pans="1:25">
      <c r="A41" s="42" t="s">
        <v>139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</row>
    <row r="42" spans="1:25">
      <c r="A42" s="42" t="s">
        <v>308</v>
      </c>
      <c r="B42" s="42">
        <v>102</v>
      </c>
      <c r="C42" s="42">
        <v>159</v>
      </c>
      <c r="D42" s="42">
        <v>173</v>
      </c>
      <c r="E42" s="42">
        <v>151</v>
      </c>
      <c r="F42" s="42">
        <v>120</v>
      </c>
      <c r="G42" s="42">
        <v>115</v>
      </c>
      <c r="H42" s="42">
        <v>37.799999999999997</v>
      </c>
      <c r="I42" s="42">
        <v>219</v>
      </c>
      <c r="J42" s="42">
        <v>71</v>
      </c>
      <c r="K42" s="42">
        <v>57</v>
      </c>
      <c r="L42" s="42">
        <v>45</v>
      </c>
      <c r="M42" s="42">
        <v>37.799999999999997</v>
      </c>
    </row>
    <row r="43" spans="1:25">
      <c r="A43" s="42" t="s">
        <v>309</v>
      </c>
      <c r="B43" s="42">
        <v>32.9</v>
      </c>
      <c r="C43" s="42">
        <v>49.1</v>
      </c>
      <c r="D43" s="42">
        <v>55</v>
      </c>
      <c r="E43" s="42">
        <v>20.9</v>
      </c>
      <c r="F43" s="42">
        <v>19.7</v>
      </c>
      <c r="G43" s="42">
        <v>47.4</v>
      </c>
      <c r="H43" s="42">
        <v>34.799999999999997</v>
      </c>
      <c r="I43" s="42">
        <v>68</v>
      </c>
      <c r="J43" s="42">
        <v>35.1</v>
      </c>
      <c r="K43" s="42">
        <v>35.799999999999997</v>
      </c>
      <c r="L43" s="42">
        <v>26.7</v>
      </c>
      <c r="M43" s="42">
        <v>34.799999999999997</v>
      </c>
    </row>
    <row r="44" spans="1:25">
      <c r="A44" s="42" t="s">
        <v>173</v>
      </c>
    </row>
    <row r="45" spans="1:25">
      <c r="A45" s="42" t="s">
        <v>176</v>
      </c>
    </row>
    <row r="46" spans="1:25">
      <c r="A46" s="42" t="s">
        <v>177</v>
      </c>
    </row>
    <row r="47" spans="1:25">
      <c r="A47" s="42" t="s">
        <v>178</v>
      </c>
    </row>
    <row r="48" spans="1:25">
      <c r="A48" s="42" t="s">
        <v>399</v>
      </c>
      <c r="B48" s="42">
        <v>1010</v>
      </c>
      <c r="C48" s="42">
        <v>1600</v>
      </c>
      <c r="D48" s="42">
        <v>2290</v>
      </c>
      <c r="E48" s="42">
        <v>810</v>
      </c>
      <c r="F48" s="42">
        <v>642</v>
      </c>
      <c r="G48" s="42">
        <v>720</v>
      </c>
      <c r="H48" s="42">
        <v>1240</v>
      </c>
      <c r="I48" s="42">
        <v>2190</v>
      </c>
      <c r="J48" s="42">
        <v>405</v>
      </c>
      <c r="K48" s="42">
        <v>500</v>
      </c>
      <c r="L48" s="42">
        <v>1190</v>
      </c>
      <c r="M48" s="42">
        <v>1240</v>
      </c>
    </row>
    <row r="49" spans="1:13">
      <c r="A49" s="42" t="s">
        <v>400</v>
      </c>
      <c r="B49" s="49">
        <v>1.6500000000000001E-2</v>
      </c>
      <c r="C49" s="49">
        <v>2.6100000000000002E-2</v>
      </c>
      <c r="D49" s="49">
        <v>3.73E-2</v>
      </c>
      <c r="E49" s="49">
        <v>1.32E-2</v>
      </c>
      <c r="F49" s="49">
        <v>1.0500000000000001E-2</v>
      </c>
      <c r="G49" s="49">
        <v>1.1169999999999999E-2</v>
      </c>
      <c r="H49" s="49">
        <v>2.0199999999999999E-2</v>
      </c>
      <c r="I49" s="42">
        <v>3.5700000000000003E-2</v>
      </c>
      <c r="J49" s="42">
        <v>6.6E-3</v>
      </c>
      <c r="K49" s="42">
        <v>8.2000000000000007E-3</v>
      </c>
      <c r="L49" s="42">
        <v>1.9400000000000001E-2</v>
      </c>
      <c r="M49" s="42">
        <v>2.0199999999999999E-2</v>
      </c>
    </row>
    <row r="50" spans="1:13">
      <c r="A50" s="42" t="s">
        <v>401</v>
      </c>
      <c r="B50" s="49">
        <v>2.1690000000000001E-2</v>
      </c>
      <c r="C50" s="49">
        <v>3.9789999999999999E-2</v>
      </c>
      <c r="D50" s="49">
        <v>3.1879999999999999E-2</v>
      </c>
      <c r="E50" s="49">
        <v>2.7179999999999999E-2</v>
      </c>
      <c r="F50" s="49">
        <v>1.8880000000000001E-2</v>
      </c>
      <c r="G50" s="49">
        <v>1.1134E-2</v>
      </c>
      <c r="H50" s="49">
        <v>3.2919999999999998E-2</v>
      </c>
      <c r="I50" s="42">
        <v>0.8286</v>
      </c>
      <c r="J50" s="42">
        <v>1.7749999999999998E-2</v>
      </c>
      <c r="K50" s="42">
        <v>2.1696E-2</v>
      </c>
      <c r="L50" s="42">
        <v>3.619E-2</v>
      </c>
      <c r="M50" s="42">
        <v>3.2919999999999998E-2</v>
      </c>
    </row>
    <row r="51" spans="1:13">
      <c r="A51" s="42" t="s">
        <v>40</v>
      </c>
    </row>
    <row r="52" spans="1:13">
      <c r="A52" s="42" t="s">
        <v>310</v>
      </c>
      <c r="B52" s="42">
        <v>1.0149999999999999</v>
      </c>
      <c r="C52" s="42">
        <v>1.0189999999999999</v>
      </c>
      <c r="D52" s="42">
        <v>1.022</v>
      </c>
      <c r="E52" s="42">
        <v>1.018</v>
      </c>
      <c r="F52" s="42">
        <v>1.0149999999999999</v>
      </c>
      <c r="G52" s="42">
        <v>1.0069999999999999</v>
      </c>
      <c r="H52" s="42">
        <v>1.004</v>
      </c>
      <c r="I52" s="42">
        <v>1.024</v>
      </c>
      <c r="J52" s="42">
        <v>1.006</v>
      </c>
      <c r="K52" s="42">
        <v>1.004</v>
      </c>
      <c r="L52" s="42">
        <v>1.0049999999999999</v>
      </c>
      <c r="M52" s="42">
        <v>1.004</v>
      </c>
    </row>
    <row r="53" spans="1:13">
      <c r="A53" s="42" t="s">
        <v>311</v>
      </c>
      <c r="B53" s="42">
        <v>34</v>
      </c>
      <c r="C53" s="42">
        <v>33</v>
      </c>
      <c r="D53" s="42">
        <v>44</v>
      </c>
      <c r="E53" s="42">
        <v>35</v>
      </c>
      <c r="F53" s="42">
        <v>37</v>
      </c>
      <c r="G53" s="42">
        <v>31</v>
      </c>
      <c r="H53" s="42">
        <v>44</v>
      </c>
      <c r="I53" s="42">
        <v>36</v>
      </c>
      <c r="J53" s="42">
        <v>35</v>
      </c>
      <c r="K53" s="42">
        <v>39</v>
      </c>
      <c r="L53" s="42">
        <v>42</v>
      </c>
      <c r="M53" s="42">
        <v>44</v>
      </c>
    </row>
    <row r="55" spans="1:13">
      <c r="A55" s="42" t="s">
        <v>312</v>
      </c>
    </row>
    <row r="56" spans="1:13">
      <c r="A56" s="42" t="s">
        <v>313</v>
      </c>
    </row>
    <row r="57" spans="1:13">
      <c r="A57" s="42" t="s">
        <v>314</v>
      </c>
    </row>
    <row r="58" spans="1:13">
      <c r="A58" s="42" t="s">
        <v>315</v>
      </c>
    </row>
    <row r="59" spans="1:13">
      <c r="A59" s="42" t="s">
        <v>316</v>
      </c>
    </row>
    <row r="60" spans="1:13">
      <c r="A60" s="42" t="s">
        <v>402</v>
      </c>
      <c r="B60" s="42">
        <v>7754</v>
      </c>
      <c r="C60" s="42">
        <v>7905</v>
      </c>
      <c r="D60" s="42">
        <v>8038</v>
      </c>
      <c r="E60" s="42">
        <v>8302</v>
      </c>
      <c r="F60" s="42">
        <v>7853</v>
      </c>
      <c r="G60" s="42">
        <v>9963</v>
      </c>
      <c r="H60" s="42">
        <v>11498</v>
      </c>
      <c r="I60" s="42">
        <v>7567</v>
      </c>
      <c r="J60" s="42">
        <v>10275</v>
      </c>
      <c r="K60" s="42">
        <v>11406</v>
      </c>
      <c r="L60" s="42">
        <v>11541</v>
      </c>
      <c r="M60" s="42">
        <v>11498</v>
      </c>
    </row>
    <row r="61" spans="1:13">
      <c r="A61" s="42" t="s">
        <v>331</v>
      </c>
    </row>
    <row r="62" spans="1:13">
      <c r="A62" s="42" t="s">
        <v>333</v>
      </c>
    </row>
    <row r="63" spans="1:13">
      <c r="A63" s="42" t="s">
        <v>334</v>
      </c>
    </row>
    <row r="64" spans="1:13">
      <c r="A64" s="42" t="s">
        <v>335</v>
      </c>
    </row>
    <row r="65" spans="1:13">
      <c r="A65" s="42" t="s">
        <v>336</v>
      </c>
    </row>
    <row r="66" spans="1:13">
      <c r="A66" s="42" t="s">
        <v>226</v>
      </c>
      <c r="B66" s="43" t="s">
        <v>376</v>
      </c>
      <c r="C66" s="43" t="s">
        <v>377</v>
      </c>
      <c r="D66" s="43" t="s">
        <v>378</v>
      </c>
      <c r="E66" s="44" t="s">
        <v>379</v>
      </c>
      <c r="F66" s="44" t="s">
        <v>380</v>
      </c>
      <c r="G66" s="44" t="s">
        <v>381</v>
      </c>
      <c r="H66" s="44" t="s">
        <v>382</v>
      </c>
      <c r="I66" s="44" t="s">
        <v>383</v>
      </c>
      <c r="J66" s="44" t="s">
        <v>384</v>
      </c>
      <c r="K66" s="44" t="s">
        <v>385</v>
      </c>
      <c r="L66" s="44" t="s">
        <v>386</v>
      </c>
      <c r="M66" s="44" t="s">
        <v>382</v>
      </c>
    </row>
    <row r="68" spans="1:13">
      <c r="A68" s="42" t="s">
        <v>403</v>
      </c>
    </row>
    <row r="69" spans="1:13">
      <c r="A69" s="42" t="s">
        <v>404</v>
      </c>
    </row>
    <row r="70" spans="1:13">
      <c r="A70" s="42" t="s">
        <v>405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1939-8138-4B88-AB22-7CE4C2539BEB}">
  <sheetPr>
    <pageSetUpPr autoPageBreaks="0"/>
  </sheetPr>
  <dimension ref="A1:G53"/>
  <sheetViews>
    <sheetView showOutlineSymbols="0" zoomScale="70" workbookViewId="0"/>
  </sheetViews>
  <sheetFormatPr defaultColWidth="9.6875" defaultRowHeight="15"/>
  <cols>
    <col min="1" max="1" width="9.6875" style="50" customWidth="1"/>
    <col min="2" max="2" width="16.6875" style="50" customWidth="1"/>
    <col min="3" max="16384" width="9.6875" style="50"/>
  </cols>
  <sheetData>
    <row r="1" spans="1:7" ht="14.15" customHeight="1">
      <c r="A1" s="50" t="s">
        <v>406</v>
      </c>
    </row>
    <row r="2" spans="1:7" ht="14.15" customHeight="1"/>
    <row r="3" spans="1:7" ht="14.15" customHeight="1"/>
    <row r="4" spans="1:7" ht="28" customHeight="1"/>
    <row r="5" spans="1:7" ht="28" customHeight="1">
      <c r="A5" s="51" t="s">
        <v>407</v>
      </c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>
        <v>6</v>
      </c>
    </row>
    <row r="6" spans="1:7" ht="42" customHeight="1">
      <c r="A6" s="51" t="s">
        <v>408</v>
      </c>
      <c r="B6" s="50">
        <f t="shared" ref="B6:G6" si="0">1/B5</f>
        <v>1</v>
      </c>
      <c r="C6" s="50">
        <f t="shared" si="0"/>
        <v>0.5</v>
      </c>
      <c r="D6" s="50">
        <f t="shared" si="0"/>
        <v>0.33333333333333331</v>
      </c>
      <c r="E6" s="50">
        <f t="shared" si="0"/>
        <v>0.25</v>
      </c>
      <c r="F6" s="50">
        <f t="shared" si="0"/>
        <v>0.2</v>
      </c>
      <c r="G6" s="50">
        <f t="shared" si="0"/>
        <v>0.16666666666666666</v>
      </c>
    </row>
    <row r="7" spans="1:7">
      <c r="B7" s="52" t="s">
        <v>2</v>
      </c>
      <c r="C7" s="52" t="s">
        <v>2</v>
      </c>
      <c r="D7" s="52" t="s">
        <v>2</v>
      </c>
      <c r="E7" s="52" t="s">
        <v>2</v>
      </c>
      <c r="F7" s="52" t="s">
        <v>2</v>
      </c>
      <c r="G7" s="52" t="s">
        <v>2</v>
      </c>
    </row>
    <row r="8" spans="1:7">
      <c r="A8" s="50" t="s">
        <v>3</v>
      </c>
      <c r="B8" s="50">
        <v>7.9</v>
      </c>
    </row>
    <row r="9" spans="1:7">
      <c r="A9" s="50" t="s">
        <v>4</v>
      </c>
      <c r="B9" s="50">
        <v>19354</v>
      </c>
      <c r="C9" s="50">
        <f t="shared" ref="C9:C17" si="1">2*B9</f>
        <v>38708</v>
      </c>
      <c r="D9" s="50">
        <f t="shared" ref="D9:D17" si="2">3*B9</f>
        <v>58062</v>
      </c>
      <c r="E9" s="50">
        <f t="shared" ref="E9:E17" si="3">4*B9</f>
        <v>77416</v>
      </c>
      <c r="F9" s="50">
        <f t="shared" ref="F9:F17" si="4">5*B9</f>
        <v>96770</v>
      </c>
      <c r="G9" s="50">
        <f t="shared" ref="G9:G17" si="5">6*B9</f>
        <v>116124</v>
      </c>
    </row>
    <row r="10" spans="1:7">
      <c r="A10" s="50" t="s">
        <v>5</v>
      </c>
      <c r="B10" s="50">
        <v>2712</v>
      </c>
      <c r="C10" s="50">
        <f t="shared" si="1"/>
        <v>5424</v>
      </c>
      <c r="D10" s="50">
        <f t="shared" si="2"/>
        <v>8136</v>
      </c>
      <c r="E10" s="50">
        <f t="shared" si="3"/>
        <v>10848</v>
      </c>
      <c r="F10" s="50">
        <f t="shared" si="4"/>
        <v>13560</v>
      </c>
      <c r="G10" s="50">
        <f t="shared" si="5"/>
        <v>16272</v>
      </c>
    </row>
    <row r="11" spans="1:7">
      <c r="A11" s="50" t="s">
        <v>25</v>
      </c>
      <c r="B11" s="50">
        <v>142</v>
      </c>
      <c r="C11" s="50">
        <f t="shared" si="1"/>
        <v>284</v>
      </c>
      <c r="D11" s="50">
        <f t="shared" si="2"/>
        <v>426</v>
      </c>
      <c r="E11" s="50">
        <f t="shared" si="3"/>
        <v>568</v>
      </c>
      <c r="F11" s="50">
        <f t="shared" si="4"/>
        <v>710</v>
      </c>
      <c r="G11" s="50">
        <f t="shared" si="5"/>
        <v>852</v>
      </c>
    </row>
    <row r="12" spans="1:7">
      <c r="A12" s="50" t="s">
        <v>26</v>
      </c>
      <c r="B12" s="50">
        <v>6.4</v>
      </c>
      <c r="C12" s="50">
        <f t="shared" si="1"/>
        <v>12.8</v>
      </c>
      <c r="D12" s="50">
        <f t="shared" si="2"/>
        <v>19.200000000000003</v>
      </c>
      <c r="E12" s="50">
        <f t="shared" si="3"/>
        <v>25.6</v>
      </c>
      <c r="F12" s="50">
        <f t="shared" si="4"/>
        <v>32</v>
      </c>
      <c r="G12" s="50">
        <f t="shared" si="5"/>
        <v>38.400000000000006</v>
      </c>
    </row>
    <row r="13" spans="1:7">
      <c r="A13" s="50" t="s">
        <v>27</v>
      </c>
      <c r="B13" s="50">
        <v>1E-3</v>
      </c>
      <c r="C13" s="50">
        <f t="shared" si="1"/>
        <v>2E-3</v>
      </c>
      <c r="D13" s="50">
        <f t="shared" si="2"/>
        <v>3.0000000000000001E-3</v>
      </c>
      <c r="E13" s="50">
        <f t="shared" si="3"/>
        <v>4.0000000000000001E-3</v>
      </c>
      <c r="F13" s="50">
        <f t="shared" si="4"/>
        <v>5.0000000000000001E-3</v>
      </c>
      <c r="G13" s="50">
        <f t="shared" si="5"/>
        <v>6.0000000000000001E-3</v>
      </c>
    </row>
    <row r="14" spans="1:7">
      <c r="A14" s="50" t="s">
        <v>28</v>
      </c>
      <c r="B14" s="50">
        <v>410</v>
      </c>
      <c r="C14" s="50">
        <f t="shared" si="1"/>
        <v>820</v>
      </c>
      <c r="D14" s="50">
        <f t="shared" si="2"/>
        <v>1230</v>
      </c>
      <c r="E14" s="50">
        <f t="shared" si="3"/>
        <v>1640</v>
      </c>
      <c r="F14" s="50">
        <f t="shared" si="4"/>
        <v>2050</v>
      </c>
      <c r="G14" s="50">
        <f t="shared" si="5"/>
        <v>2460</v>
      </c>
    </row>
    <row r="15" spans="1:7">
      <c r="A15" s="50" t="s">
        <v>30</v>
      </c>
      <c r="B15" s="50">
        <v>1350</v>
      </c>
      <c r="C15" s="50">
        <f t="shared" si="1"/>
        <v>2700</v>
      </c>
      <c r="D15" s="50">
        <f t="shared" si="2"/>
        <v>4050</v>
      </c>
      <c r="E15" s="50">
        <f t="shared" si="3"/>
        <v>5400</v>
      </c>
      <c r="F15" s="50">
        <f t="shared" si="4"/>
        <v>6750</v>
      </c>
      <c r="G15" s="50">
        <f t="shared" si="5"/>
        <v>8100</v>
      </c>
    </row>
    <row r="16" spans="1:7">
      <c r="A16" s="50" t="s">
        <v>29</v>
      </c>
      <c r="B16" s="50">
        <v>3.0000000000000001E-3</v>
      </c>
      <c r="C16" s="50">
        <f t="shared" si="1"/>
        <v>6.0000000000000001E-3</v>
      </c>
      <c r="D16" s="50">
        <f t="shared" si="2"/>
        <v>9.0000000000000011E-3</v>
      </c>
      <c r="E16" s="50">
        <f t="shared" si="3"/>
        <v>1.2E-2</v>
      </c>
      <c r="F16" s="50">
        <f t="shared" si="4"/>
        <v>1.4999999999999999E-2</v>
      </c>
      <c r="G16" s="50">
        <f t="shared" si="5"/>
        <v>1.8000000000000002E-2</v>
      </c>
    </row>
    <row r="17" spans="1:7">
      <c r="A17" s="50" t="s">
        <v>61</v>
      </c>
      <c r="B17" s="50">
        <v>2E-3</v>
      </c>
      <c r="C17" s="50">
        <f t="shared" si="1"/>
        <v>4.0000000000000001E-3</v>
      </c>
      <c r="D17" s="50">
        <f t="shared" si="2"/>
        <v>6.0000000000000001E-3</v>
      </c>
      <c r="E17" s="50">
        <f t="shared" si="3"/>
        <v>8.0000000000000002E-3</v>
      </c>
      <c r="F17" s="50">
        <f t="shared" si="4"/>
        <v>0.01</v>
      </c>
      <c r="G17" s="50">
        <f t="shared" si="5"/>
        <v>1.2E-2</v>
      </c>
    </row>
    <row r="18" spans="1:7">
      <c r="A18" s="50" t="s">
        <v>302</v>
      </c>
    </row>
    <row r="19" spans="1:7">
      <c r="A19" s="50" t="s">
        <v>32</v>
      </c>
      <c r="B19" s="50">
        <v>10770</v>
      </c>
      <c r="C19" s="50">
        <f>2*B19</f>
        <v>21540</v>
      </c>
      <c r="D19" s="50">
        <f>3*B19</f>
        <v>32310</v>
      </c>
      <c r="E19" s="50">
        <f>4*B19</f>
        <v>43080</v>
      </c>
      <c r="F19" s="50">
        <f>5*B19</f>
        <v>53850</v>
      </c>
      <c r="G19" s="50">
        <f>6*B19</f>
        <v>64620</v>
      </c>
    </row>
    <row r="20" spans="1:7">
      <c r="A20" s="50" t="s">
        <v>31</v>
      </c>
      <c r="B20" s="50">
        <v>390</v>
      </c>
      <c r="C20" s="50">
        <f>2*B20</f>
        <v>780</v>
      </c>
      <c r="D20" s="50">
        <f>3*B20</f>
        <v>1170</v>
      </c>
      <c r="E20" s="50">
        <f>4*B20</f>
        <v>1560</v>
      </c>
      <c r="F20" s="50">
        <f>5*B20</f>
        <v>1950</v>
      </c>
      <c r="G20" s="50">
        <f>6*B20</f>
        <v>2340</v>
      </c>
    </row>
    <row r="21" spans="1:7">
      <c r="A21" s="50" t="s">
        <v>303</v>
      </c>
    </row>
    <row r="22" spans="1:7">
      <c r="A22" s="50" t="s">
        <v>304</v>
      </c>
    </row>
    <row r="23" spans="1:7">
      <c r="A23" s="50" t="s">
        <v>84</v>
      </c>
      <c r="B23" s="50">
        <v>0.01</v>
      </c>
      <c r="C23" s="50">
        <f t="shared" ref="C23:C31" si="6">2*B23</f>
        <v>0.02</v>
      </c>
      <c r="D23" s="50">
        <f t="shared" ref="D23:D31" si="7">3*B23</f>
        <v>0.03</v>
      </c>
      <c r="E23" s="50">
        <f t="shared" ref="E23:E31" si="8">4*B23</f>
        <v>0.04</v>
      </c>
      <c r="F23" s="50">
        <f t="shared" ref="F23:F31" si="9">5*B23</f>
        <v>0.05</v>
      </c>
      <c r="G23" s="50">
        <f t="shared" ref="G23:G31" si="10">6*B23</f>
        <v>0.06</v>
      </c>
    </row>
    <row r="24" spans="1:7">
      <c r="A24" s="50" t="s">
        <v>83</v>
      </c>
      <c r="B24" s="50">
        <v>3.0000000000000001E-3</v>
      </c>
      <c r="C24" s="50">
        <f t="shared" si="6"/>
        <v>6.0000000000000001E-3</v>
      </c>
      <c r="D24" s="50">
        <f t="shared" si="7"/>
        <v>9.0000000000000011E-3</v>
      </c>
      <c r="E24" s="50">
        <f t="shared" si="8"/>
        <v>1.2E-2</v>
      </c>
      <c r="F24" s="50">
        <f t="shared" si="9"/>
        <v>1.4999999999999999E-2</v>
      </c>
      <c r="G24" s="50">
        <f t="shared" si="10"/>
        <v>1.8000000000000002E-2</v>
      </c>
    </row>
    <row r="25" spans="1:7">
      <c r="A25" s="50" t="s">
        <v>85</v>
      </c>
      <c r="B25" s="50">
        <v>3.0000000000000001E-5</v>
      </c>
      <c r="C25" s="50">
        <f t="shared" si="6"/>
        <v>6.0000000000000002E-5</v>
      </c>
      <c r="D25" s="50">
        <f t="shared" si="7"/>
        <v>9.0000000000000006E-5</v>
      </c>
      <c r="E25" s="50">
        <f t="shared" si="8"/>
        <v>1.2E-4</v>
      </c>
      <c r="F25" s="50">
        <f t="shared" si="9"/>
        <v>1.5000000000000001E-4</v>
      </c>
      <c r="G25" s="50">
        <f t="shared" si="10"/>
        <v>1.8000000000000001E-4</v>
      </c>
    </row>
    <row r="26" spans="1:7">
      <c r="A26" s="50" t="s">
        <v>86</v>
      </c>
      <c r="B26" s="50">
        <v>8</v>
      </c>
      <c r="C26" s="50">
        <f t="shared" si="6"/>
        <v>16</v>
      </c>
      <c r="D26" s="50">
        <f t="shared" si="7"/>
        <v>24</v>
      </c>
      <c r="E26" s="50">
        <f t="shared" si="8"/>
        <v>32</v>
      </c>
      <c r="F26" s="50">
        <f t="shared" si="9"/>
        <v>40</v>
      </c>
      <c r="G26" s="50">
        <f t="shared" si="10"/>
        <v>48</v>
      </c>
    </row>
    <row r="27" spans="1:7">
      <c r="A27" s="50" t="s">
        <v>62</v>
      </c>
      <c r="B27" s="50">
        <v>0.02</v>
      </c>
      <c r="C27" s="50">
        <f t="shared" si="6"/>
        <v>0.04</v>
      </c>
      <c r="D27" s="50">
        <f t="shared" si="7"/>
        <v>0.06</v>
      </c>
      <c r="E27" s="50">
        <f t="shared" si="8"/>
        <v>0.08</v>
      </c>
      <c r="F27" s="50">
        <f t="shared" si="9"/>
        <v>0.1</v>
      </c>
      <c r="G27" s="50">
        <f t="shared" si="10"/>
        <v>0.12</v>
      </c>
    </row>
    <row r="28" spans="1:7">
      <c r="A28" s="50" t="s">
        <v>34</v>
      </c>
      <c r="B28" s="50">
        <v>1.3</v>
      </c>
      <c r="C28" s="50">
        <f t="shared" si="6"/>
        <v>2.6</v>
      </c>
      <c r="D28" s="50">
        <f t="shared" si="7"/>
        <v>3.9000000000000004</v>
      </c>
      <c r="E28" s="50">
        <f t="shared" si="8"/>
        <v>5.2</v>
      </c>
      <c r="F28" s="50">
        <f t="shared" si="9"/>
        <v>6.5</v>
      </c>
      <c r="G28" s="50">
        <f t="shared" si="10"/>
        <v>7.8000000000000007</v>
      </c>
    </row>
    <row r="29" spans="1:7">
      <c r="A29" s="50" t="s">
        <v>87</v>
      </c>
      <c r="C29" s="50">
        <f t="shared" si="6"/>
        <v>0</v>
      </c>
      <c r="D29" s="50">
        <f t="shared" si="7"/>
        <v>0</v>
      </c>
      <c r="E29" s="50">
        <f t="shared" si="8"/>
        <v>0</v>
      </c>
      <c r="F29" s="50">
        <f t="shared" si="9"/>
        <v>0</v>
      </c>
      <c r="G29" s="50">
        <f t="shared" si="10"/>
        <v>0</v>
      </c>
    </row>
    <row r="30" spans="1:7">
      <c r="A30" s="50" t="s">
        <v>35</v>
      </c>
      <c r="B30" s="50">
        <v>0.28000000000000003</v>
      </c>
      <c r="C30" s="50">
        <f t="shared" si="6"/>
        <v>0.56000000000000005</v>
      </c>
      <c r="D30" s="50">
        <f t="shared" si="7"/>
        <v>0.84000000000000008</v>
      </c>
      <c r="E30" s="50">
        <f t="shared" si="8"/>
        <v>1.1200000000000001</v>
      </c>
      <c r="F30" s="50">
        <f t="shared" si="9"/>
        <v>1.4000000000000001</v>
      </c>
      <c r="G30" s="50">
        <f t="shared" si="10"/>
        <v>1.6800000000000002</v>
      </c>
    </row>
    <row r="31" spans="1:7">
      <c r="A31" s="50" t="s">
        <v>39</v>
      </c>
      <c r="B31" s="50">
        <v>5</v>
      </c>
      <c r="C31" s="50">
        <f t="shared" si="6"/>
        <v>10</v>
      </c>
      <c r="D31" s="50">
        <f t="shared" si="7"/>
        <v>15</v>
      </c>
      <c r="E31" s="50">
        <f t="shared" si="8"/>
        <v>20</v>
      </c>
      <c r="F31" s="50">
        <f t="shared" si="9"/>
        <v>25</v>
      </c>
      <c r="G31" s="50">
        <f t="shared" si="10"/>
        <v>30</v>
      </c>
    </row>
    <row r="32" spans="1:7">
      <c r="A32" s="50" t="s">
        <v>306</v>
      </c>
    </row>
    <row r="33" spans="1:7">
      <c r="A33" s="50" t="s">
        <v>172</v>
      </c>
      <c r="B33" s="50">
        <v>0.67</v>
      </c>
      <c r="C33" s="50">
        <f>2*B33</f>
        <v>1.34</v>
      </c>
      <c r="D33" s="50">
        <f>3*B33</f>
        <v>2.0100000000000002</v>
      </c>
      <c r="E33" s="50">
        <f>4*B33</f>
        <v>2.68</v>
      </c>
      <c r="F33" s="50">
        <f>5*B33</f>
        <v>3.35</v>
      </c>
      <c r="G33" s="50">
        <f>6*B33</f>
        <v>4.0200000000000005</v>
      </c>
    </row>
    <row r="34" spans="1:7">
      <c r="A34" s="50" t="s">
        <v>154</v>
      </c>
    </row>
    <row r="35" spans="1:7">
      <c r="A35" s="50" t="s">
        <v>11</v>
      </c>
    </row>
    <row r="36" spans="1:7">
      <c r="A36" s="50" t="s">
        <v>63</v>
      </c>
      <c r="B36" s="50">
        <v>3.0000000000000001E-3</v>
      </c>
      <c r="C36" s="50">
        <f t="shared" ref="C36:C41" si="11">2*B36</f>
        <v>6.0000000000000001E-3</v>
      </c>
      <c r="D36" s="50">
        <f t="shared" ref="D36:D41" si="12">3*B36</f>
        <v>9.0000000000000011E-3</v>
      </c>
      <c r="E36" s="50">
        <f t="shared" ref="E36:E41" si="13">4*B36</f>
        <v>1.2E-2</v>
      </c>
      <c r="F36" s="50">
        <f t="shared" ref="F36:F41" si="14">5*B36</f>
        <v>1.4999999999999999E-2</v>
      </c>
      <c r="G36" s="50">
        <f t="shared" ref="G36:G41" si="15">6*B36</f>
        <v>1.8000000000000002E-2</v>
      </c>
    </row>
    <row r="37" spans="1:7">
      <c r="A37" s="50" t="s">
        <v>89</v>
      </c>
      <c r="B37" s="50">
        <v>3.0000000000000001E-3</v>
      </c>
      <c r="C37" s="50">
        <f t="shared" si="11"/>
        <v>6.0000000000000001E-3</v>
      </c>
      <c r="D37" s="50">
        <f t="shared" si="12"/>
        <v>9.0000000000000011E-3</v>
      </c>
      <c r="E37" s="50">
        <f t="shared" si="13"/>
        <v>1.2E-2</v>
      </c>
      <c r="F37" s="50">
        <f t="shared" si="14"/>
        <v>1.4999999999999999E-2</v>
      </c>
      <c r="G37" s="50">
        <f t="shared" si="15"/>
        <v>1.8000000000000002E-2</v>
      </c>
    </row>
    <row r="38" spans="1:7">
      <c r="A38" s="50" t="s">
        <v>141</v>
      </c>
      <c r="B38" s="50">
        <v>2.9999999999999997E-4</v>
      </c>
      <c r="C38" s="50">
        <f t="shared" si="11"/>
        <v>5.9999999999999995E-4</v>
      </c>
      <c r="D38" s="50">
        <f t="shared" si="12"/>
        <v>8.9999999999999998E-4</v>
      </c>
      <c r="E38" s="50">
        <f t="shared" si="13"/>
        <v>1.1999999999999999E-3</v>
      </c>
      <c r="F38" s="50">
        <f t="shared" si="14"/>
        <v>1.4999999999999998E-3</v>
      </c>
      <c r="G38" s="50">
        <f t="shared" si="15"/>
        <v>1.8E-3</v>
      </c>
    </row>
    <row r="39" spans="1:7">
      <c r="A39" s="50" t="s">
        <v>106</v>
      </c>
      <c r="B39" s="50">
        <v>2.9999999999999997E-4</v>
      </c>
      <c r="C39" s="50">
        <f t="shared" si="11"/>
        <v>5.9999999999999995E-4</v>
      </c>
      <c r="D39" s="50">
        <f t="shared" si="12"/>
        <v>8.9999999999999998E-4</v>
      </c>
      <c r="E39" s="50">
        <f t="shared" si="13"/>
        <v>1.1999999999999999E-3</v>
      </c>
      <c r="F39" s="50">
        <f t="shared" si="14"/>
        <v>1.4999999999999998E-3</v>
      </c>
      <c r="G39" s="50">
        <f t="shared" si="15"/>
        <v>1.8E-3</v>
      </c>
    </row>
    <row r="40" spans="1:7">
      <c r="A40" s="50" t="s">
        <v>107</v>
      </c>
      <c r="B40" s="50">
        <v>1.0000000000000001E-5</v>
      </c>
      <c r="C40" s="50">
        <f t="shared" si="11"/>
        <v>2.0000000000000002E-5</v>
      </c>
      <c r="D40" s="50">
        <f t="shared" si="12"/>
        <v>3.0000000000000004E-5</v>
      </c>
      <c r="E40" s="50">
        <f t="shared" si="13"/>
        <v>4.0000000000000003E-5</v>
      </c>
      <c r="F40" s="50">
        <f t="shared" si="14"/>
        <v>5.0000000000000002E-5</v>
      </c>
      <c r="G40" s="50">
        <f t="shared" si="15"/>
        <v>6.0000000000000008E-5</v>
      </c>
    </row>
    <row r="41" spans="1:7">
      <c r="A41" s="50" t="s">
        <v>139</v>
      </c>
      <c r="B41" s="50">
        <v>2.0000000000000001E-4</v>
      </c>
      <c r="C41" s="50">
        <f t="shared" si="11"/>
        <v>4.0000000000000002E-4</v>
      </c>
      <c r="D41" s="50">
        <f t="shared" si="12"/>
        <v>6.0000000000000006E-4</v>
      </c>
      <c r="E41" s="50">
        <f t="shared" si="13"/>
        <v>8.0000000000000004E-4</v>
      </c>
      <c r="F41" s="50">
        <f t="shared" si="14"/>
        <v>1E-3</v>
      </c>
      <c r="G41" s="50">
        <f t="shared" si="15"/>
        <v>1.2000000000000001E-3</v>
      </c>
    </row>
    <row r="42" spans="1:7">
      <c r="A42" s="50" t="s">
        <v>88</v>
      </c>
    </row>
    <row r="43" spans="1:7">
      <c r="A43" s="50" t="s">
        <v>309</v>
      </c>
    </row>
    <row r="44" spans="1:7">
      <c r="A44" s="50" t="s">
        <v>173</v>
      </c>
    </row>
    <row r="45" spans="1:7">
      <c r="A45" s="50" t="s">
        <v>176</v>
      </c>
    </row>
    <row r="46" spans="1:7">
      <c r="A46" s="50" t="s">
        <v>177</v>
      </c>
    </row>
    <row r="47" spans="1:7">
      <c r="A47" s="50" t="s">
        <v>178</v>
      </c>
    </row>
    <row r="48" spans="1:7">
      <c r="A48" s="50" t="s">
        <v>179</v>
      </c>
    </row>
    <row r="49" spans="1:7">
      <c r="A49" s="50" t="s">
        <v>180</v>
      </c>
    </row>
    <row r="50" spans="1:7">
      <c r="A50" s="50" t="s">
        <v>181</v>
      </c>
    </row>
    <row r="51" spans="1:7">
      <c r="A51" s="50" t="s">
        <v>40</v>
      </c>
      <c r="B51" s="50">
        <f t="shared" ref="B51:G51" si="16">SUM(B9:B47)</f>
        <v>35149.69584</v>
      </c>
      <c r="C51" s="50">
        <f t="shared" si="16"/>
        <v>70299.391680000001</v>
      </c>
      <c r="D51" s="50">
        <f t="shared" si="16"/>
        <v>105449.08751999999</v>
      </c>
      <c r="E51" s="50">
        <f t="shared" si="16"/>
        <v>140598.78336</v>
      </c>
      <c r="F51" s="50">
        <f t="shared" si="16"/>
        <v>175748.47920000006</v>
      </c>
      <c r="G51" s="50">
        <f t="shared" si="16"/>
        <v>210898.17503999997</v>
      </c>
    </row>
    <row r="52" spans="1:7">
      <c r="A52" s="50" t="s">
        <v>182</v>
      </c>
    </row>
    <row r="53" spans="1:7">
      <c r="A53" s="50" t="s">
        <v>366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D998-FF53-42A4-B03B-9637C517D25F}">
  <sheetPr>
    <pageSetUpPr autoPageBreaks="0"/>
  </sheetPr>
  <dimension ref="A4:O51"/>
  <sheetViews>
    <sheetView showOutlineSymbols="0" zoomScale="70" workbookViewId="0"/>
  </sheetViews>
  <sheetFormatPr defaultColWidth="9.6875" defaultRowHeight="15"/>
  <cols>
    <col min="1" max="16384" width="9.6875" style="53"/>
  </cols>
  <sheetData>
    <row r="4" spans="1:15">
      <c r="C4" s="53" t="s">
        <v>409</v>
      </c>
      <c r="D4" s="53" t="s">
        <v>109</v>
      </c>
      <c r="E4" s="53" t="s">
        <v>410</v>
      </c>
    </row>
    <row r="5" spans="1:15">
      <c r="A5" s="53" t="s">
        <v>411</v>
      </c>
      <c r="B5" s="53" t="s">
        <v>412</v>
      </c>
      <c r="C5" s="53">
        <v>12.010999999999999</v>
      </c>
      <c r="D5" s="53">
        <v>1.0079400000000001</v>
      </c>
      <c r="E5" s="53">
        <v>15.9994</v>
      </c>
      <c r="I5" s="53" t="s">
        <v>413</v>
      </c>
    </row>
    <row r="7" spans="1:15">
      <c r="A7" s="53" t="s">
        <v>414</v>
      </c>
      <c r="B7" s="53" t="s">
        <v>415</v>
      </c>
      <c r="C7" s="53">
        <v>1</v>
      </c>
      <c r="D7" s="53">
        <v>2</v>
      </c>
      <c r="E7" s="53">
        <v>2</v>
      </c>
      <c r="F7" s="54">
        <f t="shared" ref="F7:H10" si="0">C7*C$5</f>
        <v>12.010999999999999</v>
      </c>
      <c r="G7" s="54">
        <f t="shared" si="0"/>
        <v>2.0158800000000001</v>
      </c>
      <c r="H7" s="54">
        <f t="shared" si="0"/>
        <v>31.998799999999999</v>
      </c>
      <c r="I7" s="54">
        <f>SUM(F7:H7)</f>
        <v>46.025679999999994</v>
      </c>
    </row>
    <row r="8" spans="1:15">
      <c r="A8" s="53" t="s">
        <v>416</v>
      </c>
      <c r="B8" s="53" t="s">
        <v>417</v>
      </c>
      <c r="C8" s="53">
        <v>2</v>
      </c>
      <c r="D8" s="53">
        <v>4</v>
      </c>
      <c r="E8" s="53">
        <v>2</v>
      </c>
      <c r="F8" s="54">
        <f t="shared" si="0"/>
        <v>24.021999999999998</v>
      </c>
      <c r="G8" s="54">
        <f t="shared" si="0"/>
        <v>4.0317600000000002</v>
      </c>
      <c r="H8" s="54">
        <f t="shared" si="0"/>
        <v>31.998799999999999</v>
      </c>
      <c r="I8" s="54">
        <f>SUM(F8:H8)</f>
        <v>60.05256</v>
      </c>
    </row>
    <row r="9" spans="1:15">
      <c r="A9" s="53" t="s">
        <v>418</v>
      </c>
      <c r="B9" s="53" t="s">
        <v>419</v>
      </c>
      <c r="C9" s="53">
        <v>3</v>
      </c>
      <c r="D9" s="53">
        <v>6</v>
      </c>
      <c r="E9" s="53">
        <v>2</v>
      </c>
      <c r="F9" s="54">
        <f t="shared" si="0"/>
        <v>36.033000000000001</v>
      </c>
      <c r="G9" s="54">
        <f t="shared" si="0"/>
        <v>6.0476400000000003</v>
      </c>
      <c r="H9" s="54">
        <f t="shared" si="0"/>
        <v>31.998799999999999</v>
      </c>
      <c r="I9" s="54">
        <f>SUM(F9:H9)</f>
        <v>74.079440000000005</v>
      </c>
    </row>
    <row r="10" spans="1:15">
      <c r="A10" s="53" t="s">
        <v>420</v>
      </c>
      <c r="B10" s="53" t="s">
        <v>421</v>
      </c>
      <c r="C10" s="53">
        <v>4</v>
      </c>
      <c r="D10" s="53">
        <v>8</v>
      </c>
      <c r="E10" s="53">
        <v>2</v>
      </c>
      <c r="F10" s="54">
        <f t="shared" si="0"/>
        <v>48.043999999999997</v>
      </c>
      <c r="G10" s="54">
        <f t="shared" si="0"/>
        <v>8.0635200000000005</v>
      </c>
      <c r="H10" s="54">
        <f t="shared" si="0"/>
        <v>31.998799999999999</v>
      </c>
      <c r="I10" s="54">
        <f>SUM(F10:H10)</f>
        <v>88.106319999999997</v>
      </c>
    </row>
    <row r="11" spans="1:15">
      <c r="A11" s="53" t="s">
        <v>422</v>
      </c>
    </row>
    <row r="12" spans="1:15">
      <c r="D12" s="53" t="s">
        <v>423</v>
      </c>
      <c r="E12" s="53" t="s">
        <v>423</v>
      </c>
      <c r="F12" s="53" t="s">
        <v>423</v>
      </c>
      <c r="G12" s="53" t="s">
        <v>423</v>
      </c>
      <c r="H12" s="53" t="s">
        <v>423</v>
      </c>
      <c r="I12" s="53" t="s">
        <v>423</v>
      </c>
      <c r="J12" s="53" t="s">
        <v>423</v>
      </c>
      <c r="K12" s="53" t="s">
        <v>423</v>
      </c>
    </row>
    <row r="13" spans="1:15">
      <c r="D13" s="53" t="s">
        <v>424</v>
      </c>
      <c r="F13" s="53" t="s">
        <v>425</v>
      </c>
      <c r="H13" s="53" t="s">
        <v>426</v>
      </c>
      <c r="J13" s="53" t="s">
        <v>427</v>
      </c>
      <c r="L13" s="54"/>
      <c r="M13" s="55"/>
      <c r="N13" s="54"/>
      <c r="O13" s="55"/>
    </row>
    <row r="14" spans="1:15">
      <c r="A14" s="53" t="s">
        <v>411</v>
      </c>
      <c r="B14" s="53" t="s">
        <v>412</v>
      </c>
      <c r="C14" s="53" t="s">
        <v>428</v>
      </c>
      <c r="D14" s="53" t="s">
        <v>2</v>
      </c>
      <c r="E14" s="53" t="s">
        <v>429</v>
      </c>
      <c r="F14" s="53" t="s">
        <v>2</v>
      </c>
      <c r="G14" s="53" t="s">
        <v>429</v>
      </c>
      <c r="H14" s="53" t="s">
        <v>2</v>
      </c>
      <c r="I14" s="53" t="s">
        <v>429</v>
      </c>
      <c r="J14" s="53" t="s">
        <v>2</v>
      </c>
      <c r="K14" s="53" t="s">
        <v>429</v>
      </c>
      <c r="L14" s="54"/>
      <c r="M14" s="55"/>
      <c r="N14" s="54"/>
      <c r="O14" s="55"/>
    </row>
    <row r="15" spans="1:15">
      <c r="L15" s="54"/>
      <c r="M15" s="55"/>
      <c r="N15" s="54"/>
      <c r="O15" s="55"/>
    </row>
    <row r="16" spans="1:15">
      <c r="A16" s="53" t="s">
        <v>414</v>
      </c>
      <c r="B16" s="53" t="s">
        <v>415</v>
      </c>
      <c r="C16" s="54">
        <v>46.025680000000001</v>
      </c>
      <c r="D16" s="54">
        <v>1.2</v>
      </c>
      <c r="E16" s="55">
        <f>D16/1000/$C16</f>
        <v>2.6072401320306401E-5</v>
      </c>
      <c r="F16" s="54">
        <v>2.2000000000000002</v>
      </c>
      <c r="G16" s="55">
        <f>F16/1000/$C16</f>
        <v>4.7799402420561739E-5</v>
      </c>
      <c r="H16" s="54"/>
      <c r="I16" s="55">
        <f>H16/1000/$C16</f>
        <v>0</v>
      </c>
      <c r="J16" s="54">
        <v>0.3</v>
      </c>
      <c r="K16" s="55">
        <f>J16/1000/$C16</f>
        <v>6.5181003300766002E-6</v>
      </c>
      <c r="L16" s="54"/>
      <c r="M16" s="55"/>
      <c r="N16" s="54"/>
      <c r="O16" s="55"/>
    </row>
    <row r="17" spans="1:15">
      <c r="A17" s="53" t="s">
        <v>416</v>
      </c>
      <c r="B17" s="53" t="s">
        <v>417</v>
      </c>
      <c r="C17" s="54">
        <v>60.05256</v>
      </c>
      <c r="D17" s="54">
        <v>23.3</v>
      </c>
      <c r="E17" s="55">
        <f>D17/1000/$C17</f>
        <v>3.8799345107019584E-4</v>
      </c>
      <c r="F17" s="54">
        <v>627.6</v>
      </c>
      <c r="G17" s="55">
        <f>F17/1000/$C17</f>
        <v>1.045084505972768E-2</v>
      </c>
      <c r="H17" s="54"/>
      <c r="I17" s="55">
        <f>H17/1000/$C17</f>
        <v>0</v>
      </c>
      <c r="J17" s="54">
        <v>116.3</v>
      </c>
      <c r="K17" s="55">
        <f>J17/1000/$C17</f>
        <v>1.9366368394619646E-3</v>
      </c>
    </row>
    <row r="18" spans="1:15">
      <c r="A18" s="53" t="s">
        <v>418</v>
      </c>
      <c r="B18" s="53" t="s">
        <v>419</v>
      </c>
      <c r="C18" s="54">
        <v>74.079440000000005</v>
      </c>
      <c r="D18" s="54">
        <v>5.6</v>
      </c>
      <c r="E18" s="55">
        <f>D18/1000/$C18</f>
        <v>7.5594523932686307E-5</v>
      </c>
      <c r="F18" s="54">
        <v>62</v>
      </c>
      <c r="G18" s="55">
        <f>F18/1000/$C18</f>
        <v>8.3693937211188414E-4</v>
      </c>
      <c r="H18" s="54"/>
      <c r="I18" s="55">
        <f>H18/1000/$C18</f>
        <v>0</v>
      </c>
      <c r="J18" s="54">
        <v>4</v>
      </c>
      <c r="K18" s="55">
        <f>J18/1000/$C18</f>
        <v>5.3996088523347367E-5</v>
      </c>
      <c r="M18" s="55"/>
      <c r="O18" s="55"/>
    </row>
    <row r="19" spans="1:15">
      <c r="A19" s="53" t="s">
        <v>420</v>
      </c>
      <c r="B19" s="53" t="s">
        <v>421</v>
      </c>
      <c r="C19" s="54">
        <v>88.106319999999997</v>
      </c>
      <c r="D19" s="54">
        <v>0</v>
      </c>
      <c r="E19" s="55">
        <f>D19/1000/$C19</f>
        <v>0</v>
      </c>
      <c r="F19" s="54">
        <v>16.399999999999999</v>
      </c>
      <c r="G19" s="55">
        <f>F19/1000/$C19</f>
        <v>1.8613874691395576E-4</v>
      </c>
      <c r="H19" s="54"/>
      <c r="I19" s="55">
        <f>H19/1000/$C19</f>
        <v>0</v>
      </c>
      <c r="J19" s="54"/>
      <c r="K19" s="55">
        <f>J19/1000/$C19</f>
        <v>0</v>
      </c>
      <c r="L19" s="54"/>
      <c r="M19" s="54"/>
      <c r="N19" s="54"/>
      <c r="O19" s="54"/>
    </row>
    <row r="21" spans="1:15">
      <c r="A21" s="53" t="s">
        <v>430</v>
      </c>
      <c r="D21" s="53">
        <f t="shared" ref="D21:K21" si="1">SUM(D16:D19)</f>
        <v>30.1</v>
      </c>
      <c r="E21" s="55">
        <f t="shared" si="1"/>
        <v>4.8966037632318859E-4</v>
      </c>
      <c r="F21" s="53">
        <f t="shared" si="1"/>
        <v>708.2</v>
      </c>
      <c r="G21" s="55">
        <f t="shared" si="1"/>
        <v>1.1521722581174081E-2</v>
      </c>
      <c r="H21" s="53">
        <f t="shared" si="1"/>
        <v>0</v>
      </c>
      <c r="I21" s="55">
        <f t="shared" si="1"/>
        <v>0</v>
      </c>
      <c r="J21" s="53">
        <f t="shared" si="1"/>
        <v>120.6</v>
      </c>
      <c r="K21" s="55">
        <f t="shared" si="1"/>
        <v>1.9971510283153886E-3</v>
      </c>
    </row>
    <row r="22" spans="1:15">
      <c r="A22" s="53" t="s">
        <v>431</v>
      </c>
      <c r="D22" s="54">
        <f>E21*$C17*1000</f>
        <v>29.405359128770861</v>
      </c>
      <c r="E22" s="54"/>
      <c r="F22" s="54">
        <f>G21*$C17*1000</f>
        <v>691.90893660931135</v>
      </c>
      <c r="G22" s="54"/>
      <c r="H22" s="54">
        <f>I21*$C17*1000</f>
        <v>0</v>
      </c>
      <c r="I22" s="54"/>
      <c r="J22" s="54">
        <f>K21*$C17*1000</f>
        <v>119.93403195697157</v>
      </c>
      <c r="K22" s="54"/>
    </row>
    <row r="26" spans="1:15">
      <c r="D26" s="53" t="s">
        <v>432</v>
      </c>
      <c r="E26" s="53" t="s">
        <v>432</v>
      </c>
      <c r="F26" s="53" t="s">
        <v>432</v>
      </c>
      <c r="G26" s="53" t="s">
        <v>432</v>
      </c>
      <c r="H26" s="53" t="s">
        <v>432</v>
      </c>
      <c r="I26" s="53" t="s">
        <v>432</v>
      </c>
      <c r="J26" s="53" t="s">
        <v>432</v>
      </c>
      <c r="K26" s="53" t="s">
        <v>432</v>
      </c>
      <c r="L26" s="53" t="s">
        <v>432</v>
      </c>
      <c r="M26" s="53" t="s">
        <v>432</v>
      </c>
    </row>
    <row r="27" spans="1:15">
      <c r="D27" s="53" t="s">
        <v>433</v>
      </c>
      <c r="F27" s="53" t="s">
        <v>434</v>
      </c>
      <c r="H27" s="53" t="s">
        <v>435</v>
      </c>
      <c r="J27" s="53" t="s">
        <v>436</v>
      </c>
      <c r="L27" s="53" t="s">
        <v>437</v>
      </c>
    </row>
    <row r="28" spans="1:15">
      <c r="A28" s="53" t="s">
        <v>411</v>
      </c>
      <c r="B28" s="53" t="s">
        <v>412</v>
      </c>
      <c r="C28" s="53" t="s">
        <v>428</v>
      </c>
      <c r="D28" s="53" t="s">
        <v>2</v>
      </c>
      <c r="E28" s="53" t="s">
        <v>429</v>
      </c>
      <c r="F28" s="53" t="s">
        <v>2</v>
      </c>
      <c r="G28" s="53" t="s">
        <v>429</v>
      </c>
      <c r="H28" s="53" t="s">
        <v>2</v>
      </c>
      <c r="I28" s="53" t="s">
        <v>429</v>
      </c>
      <c r="J28" s="53" t="s">
        <v>2</v>
      </c>
      <c r="K28" s="53" t="s">
        <v>429</v>
      </c>
      <c r="L28" s="53" t="s">
        <v>2</v>
      </c>
      <c r="M28" s="53" t="s">
        <v>429</v>
      </c>
    </row>
    <row r="30" spans="1:15">
      <c r="A30" s="53" t="s">
        <v>414</v>
      </c>
      <c r="B30" s="53" t="s">
        <v>415</v>
      </c>
      <c r="C30" s="54">
        <v>46.025680000000001</v>
      </c>
      <c r="D30" s="54"/>
      <c r="E30" s="55">
        <f>D30/1000/$C30</f>
        <v>0</v>
      </c>
      <c r="F30" s="54"/>
      <c r="G30" s="55">
        <f>F30/1000/$C30</f>
        <v>0</v>
      </c>
      <c r="H30" s="54"/>
      <c r="I30" s="55">
        <f>H30/1000/$C30</f>
        <v>0</v>
      </c>
      <c r="J30" s="54"/>
      <c r="K30" s="55">
        <f>J30/1000/$C30</f>
        <v>0</v>
      </c>
      <c r="L30" s="54"/>
      <c r="M30" s="55">
        <f>L30/1000/$C30</f>
        <v>0</v>
      </c>
    </row>
    <row r="31" spans="1:15">
      <c r="A31" s="53" t="s">
        <v>416</v>
      </c>
      <c r="B31" s="53" t="s">
        <v>417</v>
      </c>
      <c r="C31" s="54">
        <v>60.05256</v>
      </c>
      <c r="D31" s="54">
        <v>2</v>
      </c>
      <c r="E31" s="55">
        <f>D31/1000/$C31</f>
        <v>3.3304158890145566E-5</v>
      </c>
      <c r="F31" s="54">
        <v>264</v>
      </c>
      <c r="G31" s="55">
        <f>F31/1000/$C31</f>
        <v>4.3961489734992152E-3</v>
      </c>
      <c r="H31" s="54">
        <v>11</v>
      </c>
      <c r="I31" s="55">
        <f>H31/1000/$C31</f>
        <v>1.8317287389580061E-4</v>
      </c>
      <c r="J31" s="54">
        <v>11</v>
      </c>
      <c r="K31" s="55">
        <f>J31/1000/$C31</f>
        <v>1.8317287389580061E-4</v>
      </c>
      <c r="L31" s="54">
        <v>72</v>
      </c>
      <c r="M31" s="55">
        <f>L31/1000/$C31</f>
        <v>1.1989497200452404E-3</v>
      </c>
    </row>
    <row r="32" spans="1:15">
      <c r="A32" s="53" t="s">
        <v>418</v>
      </c>
      <c r="B32" s="53" t="s">
        <v>419</v>
      </c>
      <c r="C32" s="54">
        <v>74.079440000000005</v>
      </c>
      <c r="D32" s="54">
        <v>4</v>
      </c>
      <c r="E32" s="55">
        <f>D32/1000/$C32</f>
        <v>5.3996088523347367E-5</v>
      </c>
      <c r="F32" s="54">
        <v>31</v>
      </c>
      <c r="G32" s="55">
        <f>F32/1000/$C32</f>
        <v>4.1846968605594207E-4</v>
      </c>
      <c r="H32" s="54">
        <v>3</v>
      </c>
      <c r="I32" s="55">
        <f>H32/1000/$C32</f>
        <v>4.0497066392510524E-5</v>
      </c>
      <c r="J32" s="54">
        <v>4</v>
      </c>
      <c r="K32" s="55">
        <f>J32/1000/$C32</f>
        <v>5.3996088523347367E-5</v>
      </c>
      <c r="L32" s="54">
        <v>19</v>
      </c>
      <c r="M32" s="55">
        <f>L32/1000/$C32</f>
        <v>2.5648142048589998E-4</v>
      </c>
    </row>
    <row r="33" spans="1:13">
      <c r="A33" s="53" t="s">
        <v>420</v>
      </c>
      <c r="B33" s="53" t="s">
        <v>421</v>
      </c>
      <c r="C33" s="54">
        <v>88.106319999999997</v>
      </c>
      <c r="D33" s="54"/>
      <c r="E33" s="55">
        <f>D33/1000/$C33</f>
        <v>0</v>
      </c>
      <c r="F33" s="54">
        <v>7</v>
      </c>
      <c r="G33" s="55">
        <f>F33/1000/$C33</f>
        <v>7.9449465146200641E-5</v>
      </c>
      <c r="H33" s="54"/>
      <c r="I33" s="55">
        <f>H33/1000/$C33</f>
        <v>0</v>
      </c>
      <c r="J33" s="54">
        <v>2</v>
      </c>
      <c r="K33" s="55">
        <f>J33/1000/$C33</f>
        <v>2.2699847184628755E-5</v>
      </c>
      <c r="L33" s="54">
        <v>4</v>
      </c>
      <c r="M33" s="55">
        <f>L33/1000/$C33</f>
        <v>4.539969436925751E-5</v>
      </c>
    </row>
    <row r="35" spans="1:13">
      <c r="A35" s="53" t="s">
        <v>430</v>
      </c>
      <c r="D35" s="53">
        <f t="shared" ref="D35:M35" si="2">SUM(D30:D33)</f>
        <v>6</v>
      </c>
      <c r="E35" s="55">
        <f t="shared" si="2"/>
        <v>8.730024741349294E-5</v>
      </c>
      <c r="F35" s="53">
        <f t="shared" si="2"/>
        <v>302</v>
      </c>
      <c r="G35" s="55">
        <f t="shared" si="2"/>
        <v>4.8940681247013583E-3</v>
      </c>
      <c r="H35" s="53">
        <f t="shared" si="2"/>
        <v>14</v>
      </c>
      <c r="I35" s="55">
        <f t="shared" si="2"/>
        <v>2.2366994028831115E-4</v>
      </c>
      <c r="J35" s="53">
        <f t="shared" si="2"/>
        <v>17</v>
      </c>
      <c r="K35" s="55">
        <f t="shared" si="2"/>
        <v>2.5986880960377672E-4</v>
      </c>
      <c r="L35" s="53">
        <f t="shared" si="2"/>
        <v>95</v>
      </c>
      <c r="M35" s="55">
        <f t="shared" si="2"/>
        <v>1.5008308349003978E-3</v>
      </c>
    </row>
    <row r="36" spans="1:13">
      <c r="A36" s="53" t="s">
        <v>431</v>
      </c>
      <c r="D36" s="54">
        <f>E35*$C31*1000</f>
        <v>5.2426033458136301</v>
      </c>
      <c r="E36" s="54"/>
      <c r="F36" s="54">
        <f>G35*$C31*1000</f>
        <v>293.9013197027158</v>
      </c>
      <c r="G36" s="54"/>
      <c r="H36" s="54">
        <f>I35*$C31*1000</f>
        <v>13.431952509360222</v>
      </c>
      <c r="I36" s="54"/>
      <c r="J36" s="54">
        <f>K35*$C31*1000</f>
        <v>15.605787280859376</v>
      </c>
      <c r="K36" s="54"/>
      <c r="L36" s="54">
        <f>M35*$C31*1000</f>
        <v>90.128733762706233</v>
      </c>
      <c r="M36" s="54"/>
    </row>
    <row r="45" spans="1:13">
      <c r="C45" s="54"/>
      <c r="D45" s="54"/>
      <c r="E45" s="55"/>
      <c r="F45" s="54"/>
      <c r="G45" s="55"/>
      <c r="H45" s="54"/>
      <c r="I45" s="55"/>
      <c r="J45" s="54"/>
      <c r="K45" s="55"/>
      <c r="L45" s="54"/>
      <c r="M45" s="55"/>
    </row>
    <row r="46" spans="1:13">
      <c r="C46" s="54"/>
      <c r="D46" s="54"/>
      <c r="E46" s="55"/>
      <c r="F46" s="54"/>
      <c r="G46" s="55"/>
      <c r="H46" s="54"/>
      <c r="I46" s="55"/>
      <c r="J46" s="54"/>
      <c r="K46" s="55"/>
      <c r="L46" s="54"/>
      <c r="M46" s="55"/>
    </row>
    <row r="47" spans="1:13">
      <c r="C47" s="54"/>
      <c r="D47" s="54"/>
      <c r="E47" s="55"/>
      <c r="F47" s="54"/>
      <c r="G47" s="55"/>
      <c r="H47" s="54"/>
      <c r="I47" s="55"/>
      <c r="J47" s="54"/>
      <c r="K47" s="55"/>
      <c r="L47" s="54"/>
      <c r="M47" s="55"/>
    </row>
    <row r="48" spans="1:13">
      <c r="C48" s="54"/>
      <c r="D48" s="54"/>
      <c r="E48" s="55"/>
      <c r="F48" s="54"/>
      <c r="G48" s="55"/>
      <c r="H48" s="54"/>
      <c r="I48" s="55"/>
      <c r="J48" s="54"/>
      <c r="K48" s="55"/>
      <c r="L48" s="54"/>
      <c r="M48" s="55"/>
    </row>
    <row r="50" spans="4:13">
      <c r="E50" s="55"/>
      <c r="G50" s="55"/>
      <c r="I50" s="55"/>
      <c r="K50" s="55"/>
      <c r="M50" s="55"/>
    </row>
    <row r="51" spans="4:13">
      <c r="D51" s="54"/>
      <c r="E51" s="54"/>
      <c r="F51" s="54"/>
      <c r="G51" s="54"/>
      <c r="H51" s="54"/>
      <c r="I51" s="54"/>
      <c r="J51" s="54"/>
      <c r="K51" s="54"/>
      <c r="L51" s="54"/>
      <c r="M51" s="54"/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C9BC-E784-4B4A-B504-8589160AA098}">
  <sheetPr>
    <pageSetUpPr autoPageBreaks="0"/>
  </sheetPr>
  <dimension ref="A1:B48"/>
  <sheetViews>
    <sheetView showOutlineSymbols="0" zoomScale="70" workbookViewId="0"/>
  </sheetViews>
  <sheetFormatPr defaultColWidth="9.6875" defaultRowHeight="15"/>
  <cols>
    <col min="1" max="16384" width="9.6875" style="1"/>
  </cols>
  <sheetData>
    <row r="1" spans="1:2">
      <c r="A1" s="1" t="s">
        <v>438</v>
      </c>
    </row>
    <row r="3" spans="1:2">
      <c r="A3" s="1" t="s">
        <v>439</v>
      </c>
    </row>
    <row r="4" spans="1:2">
      <c r="A4" s="1" t="s">
        <v>440</v>
      </c>
    </row>
    <row r="5" spans="1:2">
      <c r="A5" s="1" t="s">
        <v>441</v>
      </c>
    </row>
    <row r="6" spans="1:2">
      <c r="B6" s="1" t="s">
        <v>442</v>
      </c>
    </row>
    <row r="7" spans="1:2">
      <c r="A7" s="1" t="s">
        <v>443</v>
      </c>
    </row>
    <row r="8" spans="1:2">
      <c r="B8" s="1" t="s">
        <v>444</v>
      </c>
    </row>
    <row r="9" spans="1:2">
      <c r="A9" s="1" t="s">
        <v>445</v>
      </c>
    </row>
    <row r="10" spans="1:2">
      <c r="B10" s="1" t="s">
        <v>446</v>
      </c>
    </row>
    <row r="11" spans="1:2">
      <c r="A11" s="1" t="s">
        <v>447</v>
      </c>
    </row>
    <row r="12" spans="1:2">
      <c r="B12" s="1" t="s">
        <v>448</v>
      </c>
    </row>
    <row r="13" spans="1:2">
      <c r="B13" s="1" t="s">
        <v>449</v>
      </c>
    </row>
    <row r="14" spans="1:2">
      <c r="A14" s="1" t="s">
        <v>450</v>
      </c>
    </row>
    <row r="15" spans="1:2">
      <c r="B15" s="1" t="s">
        <v>451</v>
      </c>
    </row>
    <row r="16" spans="1:2">
      <c r="A16" s="1" t="s">
        <v>452</v>
      </c>
    </row>
    <row r="17" spans="1:2">
      <c r="B17" s="1" t="s">
        <v>453</v>
      </c>
    </row>
    <row r="18" spans="1:2">
      <c r="A18" s="1" t="s">
        <v>454</v>
      </c>
    </row>
    <row r="19" spans="1:2">
      <c r="B19" s="1" t="s">
        <v>455</v>
      </c>
    </row>
    <row r="20" spans="1:2">
      <c r="A20" s="1" t="s">
        <v>456</v>
      </c>
    </row>
    <row r="21" spans="1:2">
      <c r="B21" s="1" t="s">
        <v>457</v>
      </c>
    </row>
    <row r="22" spans="1:2">
      <c r="B22" s="1" t="s">
        <v>458</v>
      </c>
    </row>
    <row r="23" spans="1:2">
      <c r="A23" s="1" t="s">
        <v>459</v>
      </c>
    </row>
    <row r="24" spans="1:2">
      <c r="B24" s="1" t="s">
        <v>460</v>
      </c>
    </row>
    <row r="25" spans="1:2">
      <c r="A25" s="1" t="s">
        <v>461</v>
      </c>
    </row>
    <row r="26" spans="1:2">
      <c r="B26" s="1" t="s">
        <v>462</v>
      </c>
    </row>
    <row r="27" spans="1:2">
      <c r="B27" s="1" t="s">
        <v>463</v>
      </c>
    </row>
    <row r="28" spans="1:2">
      <c r="A28" s="1" t="s">
        <v>464</v>
      </c>
    </row>
    <row r="29" spans="1:2">
      <c r="B29" s="1" t="s">
        <v>465</v>
      </c>
    </row>
    <row r="30" spans="1:2">
      <c r="A30" s="1" t="s">
        <v>466</v>
      </c>
    </row>
    <row r="31" spans="1:2">
      <c r="B31" s="1" t="s">
        <v>467</v>
      </c>
    </row>
    <row r="32" spans="1:2">
      <c r="A32" s="1" t="s">
        <v>468</v>
      </c>
    </row>
    <row r="33" spans="1:2">
      <c r="B33" s="1" t="s">
        <v>469</v>
      </c>
    </row>
    <row r="34" spans="1:2">
      <c r="A34" s="1" t="s">
        <v>470</v>
      </c>
    </row>
    <row r="35" spans="1:2">
      <c r="B35" s="1" t="s">
        <v>471</v>
      </c>
    </row>
    <row r="36" spans="1:2">
      <c r="A36" s="1" t="s">
        <v>472</v>
      </c>
    </row>
    <row r="37" spans="1:2">
      <c r="B37" s="1" t="s">
        <v>473</v>
      </c>
    </row>
    <row r="38" spans="1:2">
      <c r="A38" s="1" t="s">
        <v>474</v>
      </c>
    </row>
    <row r="39" spans="1:2">
      <c r="A39" s="1" t="s">
        <v>475</v>
      </c>
    </row>
    <row r="40" spans="1:2">
      <c r="B40" s="1" t="s">
        <v>476</v>
      </c>
    </row>
    <row r="41" spans="1:2">
      <c r="A41" s="1" t="s">
        <v>477</v>
      </c>
    </row>
    <row r="42" spans="1:2">
      <c r="B42" s="1" t="s">
        <v>478</v>
      </c>
    </row>
    <row r="43" spans="1:2">
      <c r="B43" s="1" t="s">
        <v>479</v>
      </c>
    </row>
    <row r="44" spans="1:2">
      <c r="A44" s="1" t="s">
        <v>480</v>
      </c>
    </row>
    <row r="45" spans="1:2">
      <c r="B45" s="1" t="s">
        <v>481</v>
      </c>
    </row>
    <row r="46" spans="1:2">
      <c r="B46" s="1" t="s">
        <v>482</v>
      </c>
    </row>
    <row r="47" spans="1:2">
      <c r="A47" s="1" t="s">
        <v>483</v>
      </c>
    </row>
    <row r="48" spans="1:2">
      <c r="B48" s="1" t="s">
        <v>484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E357-6021-4138-A26C-639AF853DFA0}">
  <sheetPr>
    <pageSetUpPr autoPageBreaks="0"/>
  </sheetPr>
  <dimension ref="A2:AA60"/>
  <sheetViews>
    <sheetView showOutlineSymbols="0" workbookViewId="0">
      <selection activeCell="J26" sqref="J26"/>
    </sheetView>
  </sheetViews>
  <sheetFormatPr defaultColWidth="9.6875" defaultRowHeight="15"/>
  <cols>
    <col min="1" max="16384" width="9.6875" style="13"/>
  </cols>
  <sheetData>
    <row r="2" spans="1:17">
      <c r="A2" s="13" t="s">
        <v>40</v>
      </c>
      <c r="B2" s="13" t="s">
        <v>4</v>
      </c>
      <c r="C2" s="13" t="s">
        <v>182</v>
      </c>
      <c r="D2" s="13" t="s">
        <v>200</v>
      </c>
      <c r="M2" s="13" t="s">
        <v>40</v>
      </c>
      <c r="N2" s="13" t="s">
        <v>201</v>
      </c>
      <c r="O2" s="13" t="s">
        <v>182</v>
      </c>
      <c r="P2" s="13" t="s">
        <v>200</v>
      </c>
    </row>
    <row r="3" spans="1:17">
      <c r="A3" s="13">
        <v>0</v>
      </c>
      <c r="C3" s="14">
        <v>1</v>
      </c>
      <c r="D3" s="14">
        <f t="shared" ref="D3:D13" si="0">A3*C$21+D$16</f>
        <v>1.0007133274877074</v>
      </c>
      <c r="M3" s="13">
        <v>0</v>
      </c>
      <c r="N3" s="13">
        <v>0</v>
      </c>
      <c r="O3" s="14">
        <v>1</v>
      </c>
      <c r="P3" s="14">
        <f t="shared" ref="P3:P12" si="1">Q$16+P$22*N3</f>
        <v>1.0019238830271204</v>
      </c>
    </row>
    <row r="4" spans="1:17">
      <c r="A4" s="13">
        <v>59000</v>
      </c>
      <c r="B4" s="13" t="s">
        <v>202</v>
      </c>
      <c r="C4" s="14">
        <v>1.04</v>
      </c>
      <c r="D4" s="14">
        <f t="shared" si="0"/>
        <v>1.0405195576527912</v>
      </c>
      <c r="E4" s="13" t="s">
        <v>203</v>
      </c>
      <c r="M4" s="13">
        <v>129000</v>
      </c>
      <c r="N4" s="13">
        <v>78300</v>
      </c>
      <c r="O4" s="14">
        <v>1.0880000000000001</v>
      </c>
      <c r="P4" s="14">
        <f t="shared" si="1"/>
        <v>1.0873861175081398</v>
      </c>
      <c r="Q4" s="13" t="s">
        <v>204</v>
      </c>
    </row>
    <row r="5" spans="1:17">
      <c r="A5" s="13">
        <v>129000</v>
      </c>
      <c r="B5" s="13">
        <v>78300</v>
      </c>
      <c r="C5" s="14">
        <v>1.0880000000000001</v>
      </c>
      <c r="D5" s="14">
        <f t="shared" si="0"/>
        <v>1.0877472883571282</v>
      </c>
      <c r="E5" s="13" t="s">
        <v>204</v>
      </c>
      <c r="M5" s="13">
        <v>137000</v>
      </c>
      <c r="N5" s="13">
        <v>84100</v>
      </c>
      <c r="O5" s="14">
        <v>1.093</v>
      </c>
      <c r="P5" s="14">
        <f t="shared" si="1"/>
        <v>1.0937166533956229</v>
      </c>
      <c r="Q5" s="13" t="s">
        <v>205</v>
      </c>
    </row>
    <row r="6" spans="1:17">
      <c r="A6" s="13">
        <v>137000</v>
      </c>
      <c r="B6" s="13">
        <v>84100</v>
      </c>
      <c r="C6" s="14">
        <v>1.093</v>
      </c>
      <c r="D6" s="14">
        <f t="shared" si="0"/>
        <v>1.0931447432947667</v>
      </c>
      <c r="E6" s="13" t="s">
        <v>205</v>
      </c>
      <c r="M6" s="13">
        <v>157000</v>
      </c>
      <c r="N6" s="13">
        <v>94900</v>
      </c>
      <c r="O6" s="14">
        <v>1.1100000000000001</v>
      </c>
      <c r="P6" s="14">
        <f t="shared" si="1"/>
        <v>1.105504547806798</v>
      </c>
      <c r="Q6" s="13" t="s">
        <v>206</v>
      </c>
    </row>
    <row r="7" spans="1:17">
      <c r="A7" s="13">
        <v>157000</v>
      </c>
      <c r="B7" s="13">
        <v>94900</v>
      </c>
      <c r="C7" s="14">
        <v>1.1100000000000001</v>
      </c>
      <c r="D7" s="14">
        <f t="shared" si="0"/>
        <v>1.1066383806388631</v>
      </c>
      <c r="E7" s="13" t="s">
        <v>206</v>
      </c>
      <c r="M7" s="13">
        <v>188000</v>
      </c>
      <c r="N7" s="13">
        <v>116000</v>
      </c>
      <c r="O7" s="14">
        <v>1.1200000000000001</v>
      </c>
      <c r="P7" s="14">
        <f t="shared" si="1"/>
        <v>1.1285346007767787</v>
      </c>
      <c r="Q7" s="13" t="s">
        <v>207</v>
      </c>
    </row>
    <row r="8" spans="1:17">
      <c r="A8" s="13">
        <v>188000</v>
      </c>
      <c r="B8" s="13">
        <v>116000</v>
      </c>
      <c r="C8" s="14">
        <v>1.1200000000000001</v>
      </c>
      <c r="D8" s="14">
        <f t="shared" si="0"/>
        <v>1.1275535185222123</v>
      </c>
      <c r="E8" s="13" t="s">
        <v>207</v>
      </c>
      <c r="M8" s="13">
        <v>194000</v>
      </c>
      <c r="N8" s="13">
        <v>120000</v>
      </c>
      <c r="O8" s="14">
        <v>1.1299999999999999</v>
      </c>
      <c r="P8" s="14">
        <f t="shared" si="1"/>
        <v>1.1329004875957325</v>
      </c>
      <c r="Q8" s="13" t="s">
        <v>208</v>
      </c>
    </row>
    <row r="9" spans="1:17">
      <c r="A9" s="13">
        <v>194000</v>
      </c>
      <c r="B9" s="13">
        <v>120000</v>
      </c>
      <c r="C9" s="14">
        <v>1.1299999999999999</v>
      </c>
      <c r="D9" s="14">
        <f t="shared" si="0"/>
        <v>1.1316016097254411</v>
      </c>
      <c r="E9" s="13" t="s">
        <v>208</v>
      </c>
      <c r="M9" s="13">
        <v>212000</v>
      </c>
      <c r="N9" s="13">
        <v>127000</v>
      </c>
      <c r="O9" s="14">
        <v>1.1499999999999999</v>
      </c>
      <c r="P9" s="14">
        <f t="shared" si="1"/>
        <v>1.1405407895289015</v>
      </c>
      <c r="Q9" s="13" t="s">
        <v>209</v>
      </c>
    </row>
    <row r="10" spans="1:17">
      <c r="A10" s="13">
        <v>212000</v>
      </c>
      <c r="B10" s="13">
        <v>127000</v>
      </c>
      <c r="C10" s="14">
        <v>1.1499999999999999</v>
      </c>
      <c r="D10" s="14">
        <f t="shared" si="0"/>
        <v>1.1437458833351277</v>
      </c>
      <c r="E10" s="13" t="s">
        <v>209</v>
      </c>
      <c r="M10" s="13">
        <v>235000</v>
      </c>
      <c r="N10" s="13">
        <v>144000</v>
      </c>
      <c r="O10" s="14">
        <v>1.161</v>
      </c>
      <c r="P10" s="14">
        <f t="shared" si="1"/>
        <v>1.1590958085094549</v>
      </c>
      <c r="Q10" s="13" t="s">
        <v>210</v>
      </c>
    </row>
    <row r="11" spans="1:17">
      <c r="A11" s="13">
        <v>235000</v>
      </c>
      <c r="B11" s="13">
        <v>144000</v>
      </c>
      <c r="C11" s="14">
        <v>1.161</v>
      </c>
      <c r="D11" s="14">
        <f t="shared" si="0"/>
        <v>1.1592635662808386</v>
      </c>
      <c r="E11" s="13" t="s">
        <v>210</v>
      </c>
      <c r="M11" s="13">
        <v>169000</v>
      </c>
      <c r="N11" s="13">
        <v>169000</v>
      </c>
      <c r="O11" s="14">
        <v>1.19</v>
      </c>
      <c r="P11" s="14">
        <f t="shared" si="1"/>
        <v>1.1863826011279159</v>
      </c>
      <c r="Q11" s="13" t="s">
        <v>211</v>
      </c>
    </row>
    <row r="12" spans="1:17">
      <c r="A12" s="13">
        <v>274000</v>
      </c>
      <c r="B12" s="13">
        <v>169000</v>
      </c>
      <c r="C12" s="14">
        <v>1.19</v>
      </c>
      <c r="D12" s="14">
        <f t="shared" si="0"/>
        <v>1.1855761591018263</v>
      </c>
      <c r="E12" s="13" t="s">
        <v>211</v>
      </c>
      <c r="M12" s="13">
        <v>313900</v>
      </c>
      <c r="N12" s="13">
        <v>193400</v>
      </c>
      <c r="O12" s="14">
        <v>1.2070000000000001</v>
      </c>
      <c r="P12" s="14">
        <f t="shared" si="1"/>
        <v>1.2130145107235337</v>
      </c>
      <c r="Q12" s="13" t="s">
        <v>212</v>
      </c>
    </row>
    <row r="13" spans="1:17">
      <c r="A13" s="13">
        <v>313900</v>
      </c>
      <c r="B13" s="13">
        <v>193400</v>
      </c>
      <c r="C13" s="14">
        <v>1.2070000000000001</v>
      </c>
      <c r="D13" s="14">
        <f t="shared" si="0"/>
        <v>1.2124959656032983</v>
      </c>
      <c r="E13" s="13" t="s">
        <v>212</v>
      </c>
    </row>
    <row r="15" spans="1:17">
      <c r="B15" s="13" t="s">
        <v>213</v>
      </c>
      <c r="O15" s="13" t="s">
        <v>213</v>
      </c>
    </row>
    <row r="16" spans="1:17">
      <c r="A16" s="13" t="s">
        <v>214</v>
      </c>
      <c r="D16" s="13">
        <v>1.0007133274877074</v>
      </c>
      <c r="N16" s="13" t="s">
        <v>214</v>
      </c>
      <c r="Q16" s="13">
        <v>1.0019238830271204</v>
      </c>
    </row>
    <row r="17" spans="1:18">
      <c r="A17" s="13" t="s">
        <v>215</v>
      </c>
      <c r="D17" s="13">
        <v>4.2647137989967688E-3</v>
      </c>
      <c r="N17" s="13" t="s">
        <v>215</v>
      </c>
      <c r="Q17" s="13">
        <v>5.5724278892948127E-3</v>
      </c>
    </row>
    <row r="18" spans="1:18">
      <c r="A18" s="13" t="s">
        <v>216</v>
      </c>
      <c r="D18" s="13">
        <v>0.9956598888453595</v>
      </c>
      <c r="N18" s="13" t="s">
        <v>216</v>
      </c>
      <c r="Q18" s="13">
        <v>0.99202848192398252</v>
      </c>
    </row>
    <row r="19" spans="1:18">
      <c r="A19" s="13" t="s">
        <v>217</v>
      </c>
      <c r="D19" s="13">
        <v>11</v>
      </c>
      <c r="N19" s="13" t="s">
        <v>217</v>
      </c>
      <c r="Q19" s="13">
        <v>10</v>
      </c>
    </row>
    <row r="20" spans="1:18">
      <c r="A20" s="13" t="s">
        <v>218</v>
      </c>
      <c r="D20" s="13">
        <v>9</v>
      </c>
      <c r="N20" s="13" t="s">
        <v>218</v>
      </c>
      <c r="Q20" s="13">
        <v>8</v>
      </c>
    </row>
    <row r="21" spans="1:18">
      <c r="A21" s="13" t="s">
        <v>219</v>
      </c>
      <c r="C21" s="15">
        <v>6.7468186720481347E-7</v>
      </c>
    </row>
    <row r="22" spans="1:18">
      <c r="A22" s="13" t="s">
        <v>220</v>
      </c>
      <c r="C22" s="15">
        <v>1.4848162227746054E-8</v>
      </c>
      <c r="N22" s="13" t="s">
        <v>219</v>
      </c>
      <c r="P22" s="13">
        <v>1.0914717047384343E-6</v>
      </c>
    </row>
    <row r="23" spans="1:18">
      <c r="D23" s="57" t="s">
        <v>221</v>
      </c>
      <c r="E23" s="57"/>
      <c r="F23" s="57">
        <v>62018</v>
      </c>
      <c r="G23" s="57" t="s">
        <v>222</v>
      </c>
      <c r="H23" s="57"/>
      <c r="I23" s="57"/>
      <c r="J23" s="58">
        <f>1+0.000000675*F23</f>
        <v>1.04186215</v>
      </c>
      <c r="K23" s="57" t="s">
        <v>223</v>
      </c>
      <c r="N23" s="13" t="s">
        <v>220</v>
      </c>
      <c r="P23" s="13">
        <v>3.4592020929989702E-8</v>
      </c>
    </row>
    <row r="24" spans="1:18">
      <c r="D24" s="57" t="s">
        <v>224</v>
      </c>
      <c r="E24" s="57"/>
      <c r="F24" s="57">
        <v>39700</v>
      </c>
      <c r="G24" s="57" t="s">
        <v>222</v>
      </c>
      <c r="H24" s="57"/>
      <c r="I24" s="57"/>
      <c r="J24" s="58">
        <f>1+F24*P$47</f>
        <v>1.0438942646819618</v>
      </c>
      <c r="K24" s="57"/>
    </row>
    <row r="25" spans="1:18">
      <c r="I25" s="13" t="s">
        <v>501</v>
      </c>
      <c r="J25" s="59">
        <f>AVERAGE(J23:J24)</f>
        <v>1.0428782073409808</v>
      </c>
    </row>
    <row r="27" spans="1:18">
      <c r="M27" s="13" t="s">
        <v>40</v>
      </c>
      <c r="N27" s="13" t="s">
        <v>201</v>
      </c>
      <c r="O27" s="13" t="s">
        <v>182</v>
      </c>
      <c r="Q27" s="13" t="s">
        <v>200</v>
      </c>
    </row>
    <row r="28" spans="1:18">
      <c r="M28" s="13">
        <v>0</v>
      </c>
      <c r="N28" s="13">
        <v>0</v>
      </c>
      <c r="O28" s="14">
        <v>1</v>
      </c>
      <c r="P28" s="13">
        <f t="shared" ref="P28:P37" si="2">O28-1</f>
        <v>0</v>
      </c>
      <c r="Q28" s="14">
        <f t="shared" ref="Q28:Q37" si="3">1+N28*P$47</f>
        <v>1</v>
      </c>
    </row>
    <row r="29" spans="1:18">
      <c r="M29" s="13">
        <v>129000</v>
      </c>
      <c r="N29" s="13">
        <v>78300</v>
      </c>
      <c r="O29" s="14">
        <v>1.0880000000000001</v>
      </c>
      <c r="P29" s="13">
        <f t="shared" si="2"/>
        <v>8.8000000000000078E-2</v>
      </c>
      <c r="Q29" s="14">
        <f t="shared" si="3"/>
        <v>1.0865723154810478</v>
      </c>
      <c r="R29" s="13" t="s">
        <v>204</v>
      </c>
    </row>
    <row r="30" spans="1:18">
      <c r="M30" s="13">
        <v>137000</v>
      </c>
      <c r="N30" s="13">
        <v>84100</v>
      </c>
      <c r="O30" s="14">
        <v>1.093</v>
      </c>
      <c r="P30" s="13">
        <f t="shared" si="2"/>
        <v>9.2999999999999972E-2</v>
      </c>
      <c r="Q30" s="14">
        <f t="shared" si="3"/>
        <v>1.0929850795907552</v>
      </c>
      <c r="R30" s="13" t="s">
        <v>205</v>
      </c>
    </row>
    <row r="31" spans="1:18">
      <c r="M31" s="13">
        <v>157000</v>
      </c>
      <c r="N31" s="13">
        <v>94900</v>
      </c>
      <c r="O31" s="14">
        <v>1.1100000000000001</v>
      </c>
      <c r="P31" s="13">
        <f t="shared" si="2"/>
        <v>0.1100000000000001</v>
      </c>
      <c r="Q31" s="14">
        <f t="shared" si="3"/>
        <v>1.1049260886226238</v>
      </c>
      <c r="R31" s="13" t="s">
        <v>206</v>
      </c>
    </row>
    <row r="32" spans="1:18">
      <c r="M32" s="13">
        <v>188000</v>
      </c>
      <c r="N32" s="13">
        <v>116000</v>
      </c>
      <c r="O32" s="14">
        <v>1.1200000000000001</v>
      </c>
      <c r="P32" s="13">
        <f t="shared" si="2"/>
        <v>0.12000000000000011</v>
      </c>
      <c r="Q32" s="14">
        <f t="shared" si="3"/>
        <v>1.1282552821941449</v>
      </c>
      <c r="R32" s="13" t="s">
        <v>207</v>
      </c>
    </row>
    <row r="33" spans="13:27">
      <c r="M33" s="13">
        <v>194000</v>
      </c>
      <c r="N33" s="13">
        <v>120000</v>
      </c>
      <c r="O33" s="14">
        <v>1.1299999999999999</v>
      </c>
      <c r="P33" s="13">
        <f t="shared" si="2"/>
        <v>0.12999999999999989</v>
      </c>
      <c r="Q33" s="14">
        <f t="shared" si="3"/>
        <v>1.1326778781318743</v>
      </c>
      <c r="R33" s="13" t="s">
        <v>208</v>
      </c>
    </row>
    <row r="34" spans="13:27">
      <c r="M34" s="13">
        <v>212000</v>
      </c>
      <c r="N34" s="13">
        <v>127000</v>
      </c>
      <c r="O34" s="14">
        <v>1.1499999999999999</v>
      </c>
      <c r="P34" s="13">
        <f t="shared" si="2"/>
        <v>0.14999999999999991</v>
      </c>
      <c r="Q34" s="14">
        <f t="shared" si="3"/>
        <v>1.1404174210229001</v>
      </c>
      <c r="R34" s="13" t="s">
        <v>209</v>
      </c>
    </row>
    <row r="35" spans="13:27">
      <c r="M35" s="13">
        <v>235000</v>
      </c>
      <c r="N35" s="13">
        <v>144000</v>
      </c>
      <c r="O35" s="14">
        <v>1.161</v>
      </c>
      <c r="P35" s="13">
        <f t="shared" si="2"/>
        <v>0.16100000000000003</v>
      </c>
      <c r="Q35" s="14">
        <f t="shared" si="3"/>
        <v>1.159213453758249</v>
      </c>
      <c r="R35" s="13" t="s">
        <v>210</v>
      </c>
    </row>
    <row r="36" spans="13:27">
      <c r="M36" s="13">
        <v>169000</v>
      </c>
      <c r="N36" s="13">
        <v>169000</v>
      </c>
      <c r="O36" s="14">
        <v>1.19</v>
      </c>
      <c r="P36" s="13">
        <f t="shared" si="2"/>
        <v>0.18999999999999995</v>
      </c>
      <c r="Q36" s="14">
        <f t="shared" si="3"/>
        <v>1.1868546783690561</v>
      </c>
      <c r="R36" s="13" t="s">
        <v>211</v>
      </c>
    </row>
    <row r="37" spans="13:27">
      <c r="M37" s="13">
        <v>313900</v>
      </c>
      <c r="N37" s="13">
        <v>193400</v>
      </c>
      <c r="O37" s="14">
        <v>1.2070000000000001</v>
      </c>
      <c r="P37" s="13">
        <f t="shared" si="2"/>
        <v>0.20700000000000007</v>
      </c>
      <c r="Q37" s="14">
        <f t="shared" si="3"/>
        <v>1.2138325135892039</v>
      </c>
      <c r="R37" s="13" t="s">
        <v>212</v>
      </c>
    </row>
    <row r="40" spans="13:27">
      <c r="O40" s="13" t="s">
        <v>213</v>
      </c>
      <c r="S40"/>
      <c r="T40"/>
      <c r="U40"/>
      <c r="V40"/>
      <c r="W40"/>
      <c r="X40"/>
      <c r="Y40"/>
      <c r="Z40"/>
      <c r="AA40"/>
    </row>
    <row r="41" spans="13:27">
      <c r="N41" s="13" t="s">
        <v>214</v>
      </c>
      <c r="Q41" s="13">
        <v>0</v>
      </c>
      <c r="S41"/>
      <c r="T41"/>
      <c r="U41"/>
      <c r="V41"/>
      <c r="W41"/>
      <c r="X41"/>
      <c r="Y41"/>
      <c r="Z41"/>
      <c r="AA41"/>
    </row>
    <row r="42" spans="13:27">
      <c r="N42" s="13" t="s">
        <v>215</v>
      </c>
      <c r="Q42" s="13">
        <v>5.3197499439862897E-3</v>
      </c>
      <c r="S42"/>
      <c r="T42"/>
      <c r="U42"/>
      <c r="V42"/>
      <c r="W42"/>
      <c r="X42"/>
      <c r="Y42"/>
      <c r="Z42"/>
      <c r="AA42"/>
    </row>
    <row r="43" spans="13:27">
      <c r="N43" s="13" t="s">
        <v>216</v>
      </c>
      <c r="Q43" s="13">
        <v>0.99182689495525511</v>
      </c>
      <c r="S43"/>
      <c r="T43"/>
      <c r="U43"/>
      <c r="V43"/>
      <c r="W43"/>
      <c r="X43"/>
      <c r="Y43"/>
      <c r="Z43"/>
      <c r="AA43"/>
    </row>
    <row r="44" spans="13:27">
      <c r="N44" s="13" t="s">
        <v>217</v>
      </c>
      <c r="Q44" s="13">
        <v>10</v>
      </c>
      <c r="S44"/>
      <c r="T44"/>
      <c r="U44"/>
      <c r="V44"/>
      <c r="W44"/>
      <c r="X44"/>
      <c r="Y44"/>
      <c r="Z44"/>
      <c r="AA44"/>
    </row>
    <row r="45" spans="13:27">
      <c r="N45" s="13" t="s">
        <v>218</v>
      </c>
      <c r="Q45" s="13">
        <v>9</v>
      </c>
      <c r="S45"/>
      <c r="T45"/>
      <c r="U45"/>
      <c r="V45"/>
      <c r="W45"/>
      <c r="X45"/>
      <c r="Y45"/>
      <c r="Z45"/>
      <c r="AA45"/>
    </row>
    <row r="46" spans="13:27">
      <c r="S46"/>
      <c r="T46"/>
      <c r="U46"/>
      <c r="V46"/>
      <c r="W46"/>
      <c r="X46"/>
      <c r="Y46"/>
      <c r="Z46"/>
      <c r="AA46"/>
    </row>
    <row r="47" spans="13:27">
      <c r="N47" s="13" t="s">
        <v>219</v>
      </c>
      <c r="P47" s="15">
        <v>1.1056489844322848E-6</v>
      </c>
      <c r="S47"/>
      <c r="T47"/>
      <c r="U47"/>
      <c r="V47"/>
      <c r="W47"/>
      <c r="X47"/>
      <c r="Y47"/>
      <c r="Z47"/>
      <c r="AA47"/>
    </row>
    <row r="48" spans="13:27">
      <c r="N48" s="13" t="s">
        <v>220</v>
      </c>
      <c r="P48" s="13">
        <v>1.3604863649907771E-8</v>
      </c>
      <c r="S48"/>
      <c r="T48"/>
      <c r="U48"/>
      <c r="V48"/>
      <c r="W48"/>
      <c r="X48"/>
      <c r="Y48"/>
      <c r="Z48"/>
      <c r="AA48"/>
    </row>
    <row r="49" spans="19:27">
      <c r="S49"/>
      <c r="T49"/>
      <c r="U49"/>
      <c r="V49"/>
      <c r="W49"/>
      <c r="X49"/>
      <c r="Y49"/>
      <c r="Z49"/>
      <c r="AA49"/>
    </row>
    <row r="50" spans="19:27">
      <c r="S50"/>
      <c r="T50"/>
      <c r="U50"/>
      <c r="V50"/>
      <c r="W50"/>
      <c r="X50"/>
      <c r="Y50"/>
      <c r="Z50"/>
      <c r="AA50"/>
    </row>
    <row r="51" spans="19:27">
      <c r="S51"/>
      <c r="T51"/>
      <c r="U51"/>
      <c r="V51"/>
      <c r="W51"/>
      <c r="X51"/>
      <c r="Y51"/>
      <c r="Z51"/>
      <c r="AA51"/>
    </row>
    <row r="52" spans="19:27">
      <c r="S52"/>
      <c r="T52"/>
      <c r="U52"/>
      <c r="V52"/>
      <c r="W52"/>
      <c r="X52"/>
      <c r="Y52"/>
      <c r="Z52"/>
      <c r="AA52"/>
    </row>
    <row r="53" spans="19:27">
      <c r="S53"/>
      <c r="T53"/>
      <c r="U53"/>
      <c r="V53"/>
      <c r="W53"/>
      <c r="X53"/>
      <c r="Y53"/>
      <c r="Z53"/>
      <c r="AA53"/>
    </row>
    <row r="54" spans="19:27">
      <c r="S54"/>
      <c r="T54"/>
      <c r="U54"/>
      <c r="V54"/>
      <c r="W54"/>
      <c r="X54"/>
      <c r="Y54"/>
      <c r="Z54"/>
      <c r="AA54"/>
    </row>
    <row r="55" spans="19:27">
      <c r="S55"/>
      <c r="T55"/>
      <c r="U55"/>
      <c r="V55"/>
      <c r="W55"/>
      <c r="X55"/>
      <c r="Y55"/>
      <c r="Z55"/>
      <c r="AA55"/>
    </row>
    <row r="56" spans="19:27">
      <c r="S56"/>
      <c r="T56"/>
      <c r="U56"/>
      <c r="V56"/>
      <c r="W56"/>
      <c r="X56"/>
      <c r="Y56"/>
      <c r="Z56"/>
      <c r="AA56"/>
    </row>
    <row r="57" spans="19:27">
      <c r="S57"/>
      <c r="T57"/>
      <c r="U57"/>
      <c r="V57"/>
      <c r="W57"/>
      <c r="X57"/>
      <c r="Y57"/>
      <c r="Z57"/>
      <c r="AA57"/>
    </row>
    <row r="58" spans="19:27">
      <c r="S58"/>
      <c r="T58"/>
      <c r="U58"/>
      <c r="V58"/>
      <c r="W58"/>
      <c r="X58"/>
      <c r="Y58"/>
      <c r="Z58"/>
      <c r="AA58"/>
    </row>
    <row r="59" spans="19:27">
      <c r="S59"/>
      <c r="T59"/>
      <c r="U59"/>
      <c r="V59"/>
      <c r="W59"/>
      <c r="X59"/>
      <c r="Y59"/>
      <c r="Z59"/>
      <c r="AA59"/>
    </row>
    <row r="60" spans="19:27">
      <c r="S60"/>
      <c r="T60"/>
      <c r="U60"/>
      <c r="V60"/>
      <c r="W60"/>
      <c r="X60"/>
      <c r="Y60"/>
      <c r="Z60"/>
      <c r="AA60"/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D6E0-4D32-49AB-954D-92E27F677A51}">
  <sheetPr>
    <pageSetUpPr autoPageBreaks="0"/>
  </sheetPr>
  <dimension ref="A1:M46"/>
  <sheetViews>
    <sheetView showOutlineSymbols="0" zoomScale="70" workbookViewId="0"/>
  </sheetViews>
  <sheetFormatPr defaultColWidth="9.6875" defaultRowHeight="15"/>
  <cols>
    <col min="1" max="1" width="9.6875" style="2" customWidth="1"/>
    <col min="2" max="11" width="5.6875" style="2" customWidth="1"/>
    <col min="12" max="13" width="6.6875" style="2" customWidth="1"/>
    <col min="14" max="16384" width="9.6875" style="2"/>
  </cols>
  <sheetData>
    <row r="1" spans="1:13">
      <c r="A1" s="1" t="s">
        <v>0</v>
      </c>
    </row>
    <row r="2" spans="1:13">
      <c r="A2" s="1" t="s">
        <v>23</v>
      </c>
    </row>
    <row r="4" spans="1:13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</row>
    <row r="5" spans="1:13">
      <c r="B5" s="3" t="s">
        <v>2</v>
      </c>
      <c r="C5" s="3" t="s">
        <v>2</v>
      </c>
      <c r="D5" s="3" t="s">
        <v>2</v>
      </c>
      <c r="E5" s="3" t="s">
        <v>2</v>
      </c>
      <c r="F5" s="3" t="s">
        <v>2</v>
      </c>
      <c r="G5" s="3" t="s">
        <v>2</v>
      </c>
      <c r="H5" s="3" t="s">
        <v>24</v>
      </c>
      <c r="I5" s="3" t="s">
        <v>2</v>
      </c>
      <c r="J5" s="3" t="s">
        <v>2</v>
      </c>
      <c r="K5" s="3" t="s">
        <v>2</v>
      </c>
    </row>
    <row r="6" spans="1:13">
      <c r="A6" s="1" t="s">
        <v>3</v>
      </c>
      <c r="B6" s="2">
        <v>5.28</v>
      </c>
      <c r="C6" s="2">
        <v>6.9</v>
      </c>
      <c r="D6" s="2">
        <v>7.5</v>
      </c>
      <c r="E6" s="2">
        <v>6.5</v>
      </c>
      <c r="F6" s="2">
        <v>7.4</v>
      </c>
      <c r="G6" s="2">
        <v>8.1</v>
      </c>
      <c r="H6" s="2">
        <v>7.4</v>
      </c>
      <c r="I6" s="2">
        <v>8.3000000000000007</v>
      </c>
      <c r="J6" s="2">
        <v>7.7</v>
      </c>
      <c r="K6" s="2">
        <v>8.1</v>
      </c>
    </row>
    <row r="7" spans="1:13">
      <c r="A7" s="1" t="s">
        <v>4</v>
      </c>
      <c r="B7" s="4">
        <v>0.2</v>
      </c>
      <c r="C7" s="2">
        <v>6.4</v>
      </c>
      <c r="D7" s="2">
        <v>18</v>
      </c>
      <c r="E7" s="6">
        <v>1.9</v>
      </c>
      <c r="F7" s="7">
        <v>24</v>
      </c>
      <c r="G7" s="2">
        <v>0</v>
      </c>
      <c r="H7" s="2">
        <v>2.1</v>
      </c>
      <c r="I7" s="2">
        <v>10.01</v>
      </c>
      <c r="J7" s="2">
        <v>26</v>
      </c>
      <c r="K7" s="2">
        <v>40</v>
      </c>
    </row>
    <row r="8" spans="1:13">
      <c r="A8" s="1" t="s">
        <v>5</v>
      </c>
      <c r="B8" s="2">
        <v>23.7</v>
      </c>
      <c r="C8" s="2">
        <v>29</v>
      </c>
      <c r="D8" s="2">
        <v>32</v>
      </c>
      <c r="E8" s="6">
        <v>3</v>
      </c>
      <c r="F8" s="7">
        <v>51</v>
      </c>
      <c r="G8" s="2">
        <v>29</v>
      </c>
      <c r="H8" s="2">
        <v>57</v>
      </c>
      <c r="I8" s="2">
        <v>529.1</v>
      </c>
      <c r="J8" s="2">
        <v>24</v>
      </c>
      <c r="K8" s="2">
        <v>12</v>
      </c>
    </row>
    <row r="9" spans="1:13">
      <c r="A9" s="1" t="s">
        <v>25</v>
      </c>
      <c r="B9" s="2">
        <v>0.6</v>
      </c>
      <c r="C9" s="2">
        <v>69</v>
      </c>
      <c r="D9" s="2">
        <v>129</v>
      </c>
      <c r="E9" s="6">
        <v>19</v>
      </c>
      <c r="F9" s="7">
        <v>113</v>
      </c>
      <c r="G9" s="2">
        <v>104</v>
      </c>
      <c r="H9" s="2">
        <v>147</v>
      </c>
      <c r="I9" s="2">
        <v>466.18</v>
      </c>
      <c r="J9" s="2">
        <v>172</v>
      </c>
      <c r="K9" s="2">
        <v>230</v>
      </c>
    </row>
    <row r="10" spans="1:13">
      <c r="A10" s="1" t="s">
        <v>26</v>
      </c>
      <c r="B10" s="2">
        <v>8.3000000000000007</v>
      </c>
      <c r="D10" s="2">
        <v>17</v>
      </c>
      <c r="E10" s="6">
        <v>7</v>
      </c>
      <c r="F10" s="6">
        <v>7.9</v>
      </c>
      <c r="G10" s="2">
        <v>62</v>
      </c>
      <c r="H10" s="2">
        <v>16.2</v>
      </c>
      <c r="I10" s="2">
        <v>10.01</v>
      </c>
      <c r="J10" s="2">
        <v>17</v>
      </c>
      <c r="K10" s="2">
        <v>18</v>
      </c>
    </row>
    <row r="11" spans="1:13">
      <c r="A11" s="1" t="s">
        <v>27</v>
      </c>
      <c r="E11" s="6">
        <v>7.0000000000000007E-2</v>
      </c>
      <c r="F11" s="6"/>
      <c r="H11" s="2">
        <v>0</v>
      </c>
    </row>
    <row r="12" spans="1:13">
      <c r="A12" s="1" t="s">
        <v>28</v>
      </c>
      <c r="B12" s="2">
        <v>4.4000000000000004</v>
      </c>
      <c r="C12" s="2">
        <v>18</v>
      </c>
      <c r="D12" s="2">
        <v>24</v>
      </c>
      <c r="E12" s="6">
        <v>4.3</v>
      </c>
      <c r="F12" s="7">
        <v>38</v>
      </c>
      <c r="G12" s="2">
        <v>22</v>
      </c>
      <c r="H12" s="2">
        <v>30.3</v>
      </c>
      <c r="I12" s="2">
        <v>25.74</v>
      </c>
      <c r="J12" s="2">
        <v>34</v>
      </c>
      <c r="K12" s="2">
        <v>31</v>
      </c>
    </row>
    <row r="13" spans="1:13">
      <c r="A13" s="1" t="s">
        <v>29</v>
      </c>
      <c r="C13" s="2">
        <v>1.4</v>
      </c>
      <c r="E13" s="4">
        <v>0.06</v>
      </c>
      <c r="F13" s="4">
        <v>0.02</v>
      </c>
      <c r="G13" s="2">
        <v>0.01</v>
      </c>
      <c r="H13" s="2">
        <v>8.1000000000000003E-2</v>
      </c>
      <c r="I13" s="2">
        <v>5.7200000000000001E-2</v>
      </c>
    </row>
    <row r="14" spans="1:13">
      <c r="A14" s="1" t="s">
        <v>30</v>
      </c>
      <c r="B14" s="6">
        <v>2</v>
      </c>
      <c r="C14" s="2">
        <v>8</v>
      </c>
      <c r="D14" s="2">
        <v>11</v>
      </c>
      <c r="E14" s="6">
        <v>1.1000000000000001</v>
      </c>
      <c r="F14" s="7">
        <v>10</v>
      </c>
      <c r="G14" s="2">
        <v>4.4000000000000004</v>
      </c>
      <c r="H14" s="2">
        <v>7.8</v>
      </c>
      <c r="I14" s="2">
        <v>11.44</v>
      </c>
      <c r="J14" s="2">
        <v>13.4</v>
      </c>
      <c r="K14" s="2">
        <v>9.4</v>
      </c>
    </row>
    <row r="15" spans="1:13">
      <c r="A15" s="1" t="s">
        <v>31</v>
      </c>
      <c r="B15" s="2">
        <v>0.9</v>
      </c>
      <c r="D15" s="2">
        <v>6.2</v>
      </c>
      <c r="E15" s="6"/>
      <c r="F15" s="6">
        <v>2.9</v>
      </c>
      <c r="H15" s="2">
        <v>3.9</v>
      </c>
      <c r="I15" s="2">
        <v>7.15</v>
      </c>
      <c r="J15" s="2">
        <v>4.4000000000000004</v>
      </c>
      <c r="K15" s="2">
        <v>4.2</v>
      </c>
    </row>
    <row r="16" spans="1:13">
      <c r="A16" s="1" t="s">
        <v>32</v>
      </c>
      <c r="B16" s="2">
        <v>2.4</v>
      </c>
      <c r="D16" s="2">
        <v>34</v>
      </c>
      <c r="E16" s="6">
        <v>1.8</v>
      </c>
      <c r="F16" s="7">
        <v>20</v>
      </c>
      <c r="H16" s="2">
        <v>33</v>
      </c>
      <c r="I16" s="6">
        <v>371.8</v>
      </c>
      <c r="J16" s="2">
        <v>39</v>
      </c>
      <c r="K16" s="2">
        <v>55</v>
      </c>
      <c r="M16" s="6"/>
    </row>
    <row r="17" spans="1:13">
      <c r="A17" s="1" t="s">
        <v>33</v>
      </c>
      <c r="C17" s="2">
        <v>9.3000000000000007</v>
      </c>
      <c r="E17" s="6"/>
      <c r="F17" s="7"/>
      <c r="G17" s="2">
        <v>20</v>
      </c>
    </row>
    <row r="18" spans="1:13">
      <c r="A18" s="1" t="s">
        <v>34</v>
      </c>
      <c r="D18" s="2">
        <v>0.4</v>
      </c>
      <c r="E18" s="6">
        <v>0.2</v>
      </c>
      <c r="F18" s="6">
        <v>0.3</v>
      </c>
      <c r="G18" s="2">
        <v>0.3</v>
      </c>
      <c r="H18" s="2">
        <v>0.21</v>
      </c>
      <c r="I18" s="4">
        <v>0.42899999999999999</v>
      </c>
      <c r="J18" s="2">
        <v>0.41</v>
      </c>
      <c r="K18" s="2">
        <v>0.3</v>
      </c>
      <c r="M18" s="4"/>
    </row>
    <row r="19" spans="1:13">
      <c r="A19" s="1" t="s">
        <v>35</v>
      </c>
      <c r="D19" s="2">
        <v>14</v>
      </c>
      <c r="E19" s="4"/>
      <c r="F19" s="6"/>
      <c r="I19" s="4"/>
      <c r="J19" s="2">
        <v>0.2</v>
      </c>
      <c r="K19" s="2">
        <v>0.35</v>
      </c>
      <c r="M19" s="4"/>
    </row>
    <row r="20" spans="1:13">
      <c r="A20" s="1" t="s">
        <v>36</v>
      </c>
      <c r="C20" s="2">
        <v>2.9</v>
      </c>
      <c r="D20" s="1">
        <v>13</v>
      </c>
      <c r="E20" s="4">
        <v>0.1</v>
      </c>
      <c r="F20" s="5">
        <v>0.3</v>
      </c>
      <c r="G20" s="2">
        <v>1.4</v>
      </c>
      <c r="H20" s="2">
        <v>1.92</v>
      </c>
      <c r="I20" s="4">
        <v>2.145</v>
      </c>
      <c r="M20" s="4"/>
    </row>
    <row r="21" spans="1:13">
      <c r="A21" s="1" t="s">
        <v>37</v>
      </c>
      <c r="D21" s="1">
        <v>0.1</v>
      </c>
      <c r="E21" s="4"/>
      <c r="F21" s="5"/>
      <c r="I21" s="4"/>
      <c r="M21" s="4"/>
    </row>
    <row r="22" spans="1:13">
      <c r="A22" s="1" t="s">
        <v>38</v>
      </c>
      <c r="D22" s="8"/>
      <c r="E22" s="4">
        <v>5.8</v>
      </c>
      <c r="F22" s="5"/>
      <c r="I22" s="4"/>
      <c r="M22" s="4"/>
    </row>
    <row r="23" spans="1:13">
      <c r="A23" s="1" t="s">
        <v>39</v>
      </c>
      <c r="D23" s="8"/>
      <c r="E23" s="4"/>
      <c r="F23" s="5"/>
      <c r="H23" s="2">
        <v>0.09</v>
      </c>
      <c r="I23" s="4">
        <v>0.42899999999999999</v>
      </c>
      <c r="M23" s="4"/>
    </row>
    <row r="24" spans="1:13">
      <c r="A24" s="1" t="s">
        <v>40</v>
      </c>
      <c r="B24" s="2">
        <v>44</v>
      </c>
      <c r="E24" s="4">
        <v>28</v>
      </c>
      <c r="F24" s="7">
        <v>232</v>
      </c>
      <c r="G24" s="2">
        <v>190</v>
      </c>
      <c r="H24" s="1">
        <v>300</v>
      </c>
      <c r="I24" s="2">
        <v>1430</v>
      </c>
      <c r="J24" s="2">
        <v>340</v>
      </c>
    </row>
    <row r="25" spans="1:13">
      <c r="A25" s="1" t="s">
        <v>41</v>
      </c>
      <c r="E25" s="4">
        <v>28</v>
      </c>
      <c r="F25" s="5"/>
      <c r="G25" s="4"/>
      <c r="H25" s="5"/>
    </row>
    <row r="26" spans="1:13">
      <c r="F26" s="5"/>
      <c r="G26" s="4"/>
    </row>
    <row r="28" spans="1:13">
      <c r="A28" s="1" t="s">
        <v>42</v>
      </c>
    </row>
    <row r="29" spans="1:13">
      <c r="A29" s="1" t="s">
        <v>43</v>
      </c>
    </row>
    <row r="30" spans="1:13">
      <c r="A30" s="1" t="s">
        <v>44</v>
      </c>
    </row>
    <row r="31" spans="1:13">
      <c r="A31" s="1" t="s">
        <v>45</v>
      </c>
    </row>
    <row r="32" spans="1:13">
      <c r="B32" s="1" t="s">
        <v>46</v>
      </c>
    </row>
    <row r="33" spans="1:2">
      <c r="A33" s="1" t="s">
        <v>47</v>
      </c>
    </row>
    <row r="34" spans="1:2">
      <c r="B34" s="1" t="s">
        <v>48</v>
      </c>
    </row>
    <row r="35" spans="1:2">
      <c r="A35" s="1" t="s">
        <v>49</v>
      </c>
    </row>
    <row r="36" spans="1:2">
      <c r="B36" s="1" t="s">
        <v>50</v>
      </c>
    </row>
    <row r="37" spans="1:2">
      <c r="A37" s="1" t="s">
        <v>51</v>
      </c>
    </row>
    <row r="38" spans="1:2">
      <c r="B38" s="1" t="s">
        <v>52</v>
      </c>
    </row>
    <row r="39" spans="1:2">
      <c r="A39" s="1" t="s">
        <v>53</v>
      </c>
    </row>
    <row r="40" spans="1:2">
      <c r="B40" s="1" t="s">
        <v>54</v>
      </c>
    </row>
    <row r="41" spans="1:2">
      <c r="A41" s="1" t="s">
        <v>55</v>
      </c>
    </row>
    <row r="42" spans="1:2">
      <c r="B42" s="1" t="s">
        <v>54</v>
      </c>
    </row>
    <row r="43" spans="1:2">
      <c r="A43" s="1" t="s">
        <v>56</v>
      </c>
    </row>
    <row r="44" spans="1:2">
      <c r="B44" s="1" t="s">
        <v>57</v>
      </c>
    </row>
    <row r="45" spans="1:2">
      <c r="B45" s="1" t="s">
        <v>58</v>
      </c>
    </row>
    <row r="46" spans="1:2">
      <c r="B46" s="3" t="s">
        <v>59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EEA2-FCE1-4173-A068-FE0A74D2B6FE}">
  <sheetPr>
    <pageSetUpPr autoPageBreaks="0"/>
  </sheetPr>
  <dimension ref="A1:N43"/>
  <sheetViews>
    <sheetView showOutlineSymbols="0" zoomScale="70" workbookViewId="0"/>
  </sheetViews>
  <sheetFormatPr defaultColWidth="9.6875" defaultRowHeight="15"/>
  <cols>
    <col min="1" max="1" width="9.6875" style="2" customWidth="1"/>
    <col min="2" max="10" width="5.6875" style="2" customWidth="1"/>
    <col min="11" max="11" width="6.6875" style="2" customWidth="1"/>
    <col min="12" max="16" width="5.6875" style="2" customWidth="1"/>
    <col min="17" max="16384" width="9.6875" style="2"/>
  </cols>
  <sheetData>
    <row r="1" spans="1:14">
      <c r="A1" s="1" t="s">
        <v>0</v>
      </c>
    </row>
    <row r="2" spans="1:14">
      <c r="A2" s="1" t="s">
        <v>60</v>
      </c>
    </row>
    <row r="4" spans="1:14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</row>
    <row r="5" spans="1:14">
      <c r="B5" s="3" t="s">
        <v>2</v>
      </c>
      <c r="C5" s="3" t="s">
        <v>2</v>
      </c>
      <c r="D5" s="3" t="s">
        <v>2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2</v>
      </c>
      <c r="K5" s="3" t="s">
        <v>2</v>
      </c>
      <c r="L5" s="3" t="s">
        <v>2</v>
      </c>
      <c r="M5" s="3" t="s">
        <v>24</v>
      </c>
      <c r="N5" s="3" t="s">
        <v>24</v>
      </c>
    </row>
    <row r="6" spans="1:14">
      <c r="A6" s="1" t="s">
        <v>3</v>
      </c>
      <c r="B6" s="1">
        <v>7.9</v>
      </c>
      <c r="C6" s="1">
        <v>7.8</v>
      </c>
      <c r="D6" s="1">
        <v>7.1</v>
      </c>
      <c r="E6" s="1">
        <v>7.6</v>
      </c>
      <c r="F6" s="1">
        <v>6.3</v>
      </c>
      <c r="G6" s="1">
        <v>7.5</v>
      </c>
      <c r="H6" s="1">
        <v>7.8</v>
      </c>
      <c r="I6" s="2">
        <v>8.1999999999999993</v>
      </c>
      <c r="J6" s="2">
        <v>7.7</v>
      </c>
      <c r="K6" s="2">
        <v>7.1</v>
      </c>
      <c r="L6" s="2">
        <v>8.5</v>
      </c>
      <c r="M6" s="2">
        <v>7.3</v>
      </c>
      <c r="N6" s="2">
        <v>7.7</v>
      </c>
    </row>
    <row r="7" spans="1:14">
      <c r="A7" s="1" t="s">
        <v>4</v>
      </c>
      <c r="B7" s="1">
        <v>1.2</v>
      </c>
      <c r="C7" s="1">
        <v>7.9</v>
      </c>
      <c r="D7" s="1">
        <v>1.1000000000000001</v>
      </c>
      <c r="E7" s="1">
        <v>8</v>
      </c>
      <c r="F7" s="1">
        <v>1.8</v>
      </c>
      <c r="G7" s="1">
        <v>8</v>
      </c>
      <c r="H7" s="2">
        <v>25</v>
      </c>
      <c r="I7" s="2">
        <v>1</v>
      </c>
      <c r="J7" s="2">
        <v>246</v>
      </c>
      <c r="K7" s="2">
        <v>16200</v>
      </c>
      <c r="L7" s="2">
        <v>34</v>
      </c>
      <c r="M7" s="2">
        <v>14</v>
      </c>
      <c r="N7" s="2">
        <v>46</v>
      </c>
    </row>
    <row r="8" spans="1:14">
      <c r="A8" s="1" t="s">
        <v>5</v>
      </c>
      <c r="B8" s="1">
        <v>4.4000000000000004</v>
      </c>
      <c r="C8" s="1">
        <v>11</v>
      </c>
      <c r="D8" s="1">
        <v>6.9</v>
      </c>
      <c r="E8" s="1">
        <v>139</v>
      </c>
      <c r="F8" s="1">
        <v>5.9</v>
      </c>
      <c r="G8" s="1">
        <v>3.2</v>
      </c>
      <c r="H8" s="2">
        <v>208</v>
      </c>
      <c r="I8" s="2">
        <v>88</v>
      </c>
      <c r="J8" s="2">
        <v>44</v>
      </c>
      <c r="K8" s="2">
        <v>899</v>
      </c>
      <c r="L8" s="2">
        <v>10</v>
      </c>
      <c r="M8" s="2">
        <v>61</v>
      </c>
      <c r="N8" s="2">
        <v>61</v>
      </c>
    </row>
    <row r="9" spans="1:14">
      <c r="A9" s="1" t="s">
        <v>25</v>
      </c>
      <c r="B9" s="1">
        <v>85</v>
      </c>
      <c r="C9" s="1">
        <v>220</v>
      </c>
      <c r="D9" s="1">
        <v>69</v>
      </c>
      <c r="E9" s="1">
        <v>440</v>
      </c>
      <c r="F9" s="1">
        <v>30</v>
      </c>
      <c r="G9" s="1">
        <v>152</v>
      </c>
      <c r="H9" s="2">
        <v>133</v>
      </c>
      <c r="I9" s="2">
        <v>241</v>
      </c>
      <c r="J9" s="2">
        <v>202</v>
      </c>
      <c r="K9" s="2">
        <v>1520</v>
      </c>
      <c r="L9" s="2">
        <v>306</v>
      </c>
      <c r="M9" s="2">
        <v>268</v>
      </c>
      <c r="N9" s="2">
        <v>242</v>
      </c>
    </row>
    <row r="10" spans="1:14">
      <c r="A10" s="1" t="s">
        <v>26</v>
      </c>
      <c r="B10" s="1">
        <v>38</v>
      </c>
      <c r="C10" s="1">
        <v>49</v>
      </c>
      <c r="D10" s="1">
        <v>29</v>
      </c>
      <c r="E10" s="1">
        <v>20</v>
      </c>
      <c r="F10" s="1">
        <v>7.9</v>
      </c>
      <c r="G10" s="1">
        <v>8.6</v>
      </c>
      <c r="H10" s="1">
        <v>15</v>
      </c>
      <c r="I10" s="2">
        <v>18</v>
      </c>
      <c r="J10" s="2">
        <v>22</v>
      </c>
      <c r="L10" s="2">
        <v>10</v>
      </c>
      <c r="M10" s="2">
        <v>25</v>
      </c>
      <c r="N10" s="2">
        <v>44</v>
      </c>
    </row>
    <row r="11" spans="1:14">
      <c r="A11" s="1" t="s">
        <v>27</v>
      </c>
      <c r="B11" s="1"/>
      <c r="C11" s="1"/>
      <c r="D11" s="1"/>
      <c r="E11" s="1"/>
      <c r="F11" s="1">
        <v>0.6</v>
      </c>
      <c r="G11" s="1"/>
      <c r="H11" s="1"/>
      <c r="I11" s="2">
        <v>0.2</v>
      </c>
      <c r="J11" s="1"/>
      <c r="N11" s="2">
        <v>0.05</v>
      </c>
    </row>
    <row r="12" spans="1:14">
      <c r="A12" s="1" t="s">
        <v>28</v>
      </c>
      <c r="B12" s="1">
        <v>12</v>
      </c>
      <c r="C12" s="1">
        <v>32</v>
      </c>
      <c r="D12" s="1">
        <v>17</v>
      </c>
      <c r="E12" s="1">
        <v>126</v>
      </c>
      <c r="F12" s="1">
        <v>8.4</v>
      </c>
      <c r="G12" s="1">
        <v>48</v>
      </c>
      <c r="H12" s="2">
        <v>96</v>
      </c>
      <c r="I12" s="2">
        <v>35</v>
      </c>
      <c r="J12" s="2">
        <v>49</v>
      </c>
      <c r="K12" s="2">
        <v>505</v>
      </c>
      <c r="L12" s="2">
        <v>5</v>
      </c>
      <c r="M12" s="2">
        <v>87</v>
      </c>
      <c r="N12" s="2">
        <v>54</v>
      </c>
    </row>
    <row r="13" spans="1:14">
      <c r="A13" s="1" t="s">
        <v>29</v>
      </c>
      <c r="B13" s="1">
        <v>0.24</v>
      </c>
      <c r="C13" s="1">
        <v>0.01</v>
      </c>
      <c r="D13" s="1">
        <v>0.33</v>
      </c>
      <c r="E13" s="1">
        <v>2.2999999999999998</v>
      </c>
      <c r="F13" s="1">
        <v>11</v>
      </c>
      <c r="G13" s="1">
        <v>0.05</v>
      </c>
      <c r="H13" s="1">
        <v>1</v>
      </c>
      <c r="I13" s="2">
        <v>0.39</v>
      </c>
      <c r="J13" s="1"/>
      <c r="L13" s="2">
        <v>0.1</v>
      </c>
      <c r="M13" s="2">
        <v>0.22</v>
      </c>
      <c r="N13" s="2">
        <v>0.03</v>
      </c>
    </row>
    <row r="14" spans="1:14">
      <c r="A14" s="1" t="s">
        <v>30</v>
      </c>
      <c r="B14" s="1">
        <v>6.6</v>
      </c>
      <c r="C14" s="1">
        <v>12</v>
      </c>
      <c r="D14" s="1">
        <v>1.7</v>
      </c>
      <c r="E14" s="1">
        <v>43</v>
      </c>
      <c r="F14" s="1">
        <v>1.5</v>
      </c>
      <c r="G14" s="1">
        <v>3.6</v>
      </c>
      <c r="H14" s="2">
        <v>19</v>
      </c>
      <c r="I14" s="2">
        <v>33</v>
      </c>
      <c r="J14" s="2">
        <v>18</v>
      </c>
      <c r="K14" s="2">
        <v>291</v>
      </c>
      <c r="L14" s="2">
        <v>1</v>
      </c>
      <c r="M14" s="2">
        <v>14</v>
      </c>
      <c r="N14" s="2">
        <v>20</v>
      </c>
    </row>
    <row r="15" spans="1:14">
      <c r="A15" s="1" t="s">
        <v>31</v>
      </c>
      <c r="B15" s="1">
        <v>3.1</v>
      </c>
      <c r="C15" s="1">
        <v>5.2</v>
      </c>
      <c r="D15" s="1"/>
      <c r="E15" s="1">
        <v>2.1</v>
      </c>
      <c r="F15" s="1">
        <v>9.1999999999999998E-2</v>
      </c>
      <c r="G15" s="1"/>
      <c r="H15" s="2">
        <v>1.5</v>
      </c>
      <c r="I15" s="2">
        <v>1.3</v>
      </c>
      <c r="J15" s="1"/>
      <c r="K15" s="2">
        <v>170</v>
      </c>
      <c r="L15" s="2">
        <v>1.2</v>
      </c>
      <c r="M15" s="2">
        <v>3.2</v>
      </c>
      <c r="N15" s="2">
        <v>7.2</v>
      </c>
    </row>
    <row r="16" spans="1:14">
      <c r="A16" s="1" t="s">
        <v>32</v>
      </c>
      <c r="B16" s="1">
        <v>7.2</v>
      </c>
      <c r="C16" s="1">
        <v>30</v>
      </c>
      <c r="D16" s="1"/>
      <c r="E16" s="1">
        <v>13</v>
      </c>
      <c r="F16" s="1">
        <v>1.5</v>
      </c>
      <c r="G16" s="1"/>
      <c r="H16" s="2">
        <v>18</v>
      </c>
      <c r="I16" s="2">
        <v>28</v>
      </c>
      <c r="J16" s="1"/>
      <c r="K16" s="2">
        <v>10100</v>
      </c>
      <c r="L16" s="2">
        <v>136</v>
      </c>
      <c r="M16" s="2">
        <v>12</v>
      </c>
      <c r="N16" s="2">
        <v>51</v>
      </c>
    </row>
    <row r="17" spans="1:14">
      <c r="A17" s="1" t="s">
        <v>33</v>
      </c>
      <c r="B17" s="1"/>
      <c r="C17" s="1"/>
      <c r="D17" s="1">
        <v>7.4</v>
      </c>
      <c r="E17" s="1"/>
      <c r="F17" s="1"/>
      <c r="G17" s="1">
        <v>2.1</v>
      </c>
      <c r="H17" s="1"/>
      <c r="J17" s="2">
        <v>168</v>
      </c>
    </row>
    <row r="18" spans="1:14">
      <c r="A18" s="1" t="s">
        <v>61</v>
      </c>
      <c r="B18" s="1"/>
      <c r="C18" s="1"/>
      <c r="D18" s="1"/>
      <c r="E18" s="1"/>
      <c r="F18" s="1">
        <v>0.32</v>
      </c>
      <c r="G18" s="1"/>
      <c r="H18" s="2">
        <v>0.01</v>
      </c>
      <c r="J18" s="1"/>
      <c r="M18" s="2">
        <v>0</v>
      </c>
      <c r="N18" s="2">
        <v>0.4</v>
      </c>
    </row>
    <row r="19" spans="1:14">
      <c r="A19" s="1" t="s">
        <v>34</v>
      </c>
      <c r="B19" s="1">
        <v>0.3</v>
      </c>
      <c r="C19" s="1">
        <v>1.32</v>
      </c>
      <c r="D19" s="1">
        <v>0.1</v>
      </c>
      <c r="E19" s="1">
        <v>0.7</v>
      </c>
      <c r="F19" s="1">
        <v>0.1</v>
      </c>
      <c r="G19" s="1">
        <v>0</v>
      </c>
      <c r="H19" s="2">
        <v>0.4</v>
      </c>
      <c r="I19" s="2">
        <v>0.9</v>
      </c>
      <c r="J19" s="1"/>
      <c r="L19" s="2">
        <v>0.8</v>
      </c>
      <c r="M19" s="2">
        <v>0.2</v>
      </c>
      <c r="N19" s="2">
        <v>0.1</v>
      </c>
    </row>
    <row r="20" spans="1:14">
      <c r="A20" s="1" t="s">
        <v>35</v>
      </c>
      <c r="B20" s="1"/>
      <c r="C20" s="1"/>
      <c r="D20" s="1"/>
      <c r="E20" s="1"/>
      <c r="F20" s="1"/>
      <c r="H20" s="5"/>
      <c r="J20" s="2">
        <v>0.1</v>
      </c>
      <c r="L20" s="2">
        <v>2.6</v>
      </c>
    </row>
    <row r="21" spans="1:14">
      <c r="A21" s="1" t="s">
        <v>62</v>
      </c>
      <c r="B21" s="1"/>
      <c r="C21" s="1"/>
      <c r="D21" s="1"/>
      <c r="E21" s="1"/>
      <c r="F21" s="1"/>
      <c r="H21" s="5"/>
      <c r="I21" s="9"/>
      <c r="N21" s="2">
        <v>0</v>
      </c>
    </row>
    <row r="22" spans="1:14">
      <c r="A22" s="1" t="s">
        <v>36</v>
      </c>
      <c r="B22" s="1">
        <v>0.2</v>
      </c>
      <c r="C22" s="1">
        <v>2.9</v>
      </c>
      <c r="D22" s="1"/>
      <c r="E22" s="1">
        <v>0.2</v>
      </c>
      <c r="F22" s="2">
        <v>0.4</v>
      </c>
      <c r="H22" s="5">
        <v>0.4</v>
      </c>
      <c r="I22" s="1">
        <v>1.2</v>
      </c>
      <c r="J22" s="2">
        <v>2.2000000000000002</v>
      </c>
      <c r="L22" s="2">
        <v>0.7</v>
      </c>
      <c r="N22" s="2">
        <v>6</v>
      </c>
    </row>
    <row r="23" spans="1:14">
      <c r="A23" s="1" t="s">
        <v>39</v>
      </c>
      <c r="B23" s="1"/>
      <c r="C23" s="1"/>
      <c r="D23" s="1"/>
      <c r="E23" s="1"/>
      <c r="H23" s="5"/>
      <c r="I23" s="1"/>
      <c r="K23" s="2">
        <v>17</v>
      </c>
      <c r="L23" s="2">
        <v>4.5999999999999996</v>
      </c>
    </row>
    <row r="24" spans="1:14">
      <c r="A24" s="1" t="s">
        <v>63</v>
      </c>
      <c r="B24" s="1"/>
      <c r="C24" s="1"/>
      <c r="D24" s="1"/>
      <c r="E24" s="1"/>
      <c r="H24" s="5"/>
      <c r="I24" s="1"/>
      <c r="L24" s="2">
        <v>1.3</v>
      </c>
    </row>
    <row r="25" spans="1:14">
      <c r="A25" s="1" t="s">
        <v>40</v>
      </c>
      <c r="B25" s="1">
        <v>115</v>
      </c>
      <c r="C25" s="1">
        <v>225</v>
      </c>
      <c r="D25" s="1">
        <v>98</v>
      </c>
      <c r="E25" s="1">
        <v>571</v>
      </c>
      <c r="F25" s="2">
        <v>44</v>
      </c>
      <c r="G25" s="2">
        <v>148</v>
      </c>
      <c r="H25" s="1">
        <v>468</v>
      </c>
      <c r="I25" s="8"/>
    </row>
    <row r="26" spans="1:14">
      <c r="A26" s="1" t="s">
        <v>41</v>
      </c>
      <c r="B26" s="1">
        <v>17</v>
      </c>
      <c r="C26" s="1"/>
      <c r="D26" s="1">
        <v>15</v>
      </c>
      <c r="E26" s="1">
        <v>13.3</v>
      </c>
      <c r="F26" s="2">
        <v>17.2</v>
      </c>
      <c r="G26" s="1">
        <v>16.100000000000001</v>
      </c>
      <c r="H26" s="1">
        <v>12.2</v>
      </c>
      <c r="I26" s="1">
        <v>10</v>
      </c>
      <c r="J26" s="2">
        <v>20.5</v>
      </c>
      <c r="K26" s="2">
        <v>21.1</v>
      </c>
    </row>
    <row r="27" spans="1:14">
      <c r="F27" s="5"/>
      <c r="G27" s="4"/>
    </row>
    <row r="28" spans="1:14">
      <c r="A28" s="1" t="s">
        <v>64</v>
      </c>
      <c r="I28" s="6"/>
    </row>
    <row r="29" spans="1:14">
      <c r="A29" s="1" t="s">
        <v>65</v>
      </c>
      <c r="I29" s="6"/>
    </row>
    <row r="30" spans="1:14">
      <c r="A30" s="1" t="s">
        <v>66</v>
      </c>
    </row>
    <row r="31" spans="1:14">
      <c r="A31" s="1" t="s">
        <v>67</v>
      </c>
    </row>
    <row r="32" spans="1:14">
      <c r="A32" s="1" t="s">
        <v>68</v>
      </c>
    </row>
    <row r="33" spans="1:2">
      <c r="A33" s="1" t="s">
        <v>69</v>
      </c>
    </row>
    <row r="34" spans="1:2">
      <c r="A34" s="1" t="s">
        <v>70</v>
      </c>
    </row>
    <row r="35" spans="1:2">
      <c r="A35" s="1" t="s">
        <v>71</v>
      </c>
    </row>
    <row r="36" spans="1:2">
      <c r="A36" s="1" t="s">
        <v>72</v>
      </c>
    </row>
    <row r="37" spans="1:2">
      <c r="A37" s="1" t="s">
        <v>73</v>
      </c>
    </row>
    <row r="38" spans="1:2">
      <c r="B38" s="1" t="s">
        <v>74</v>
      </c>
    </row>
    <row r="39" spans="1:2">
      <c r="A39" s="1" t="s">
        <v>75</v>
      </c>
    </row>
    <row r="40" spans="1:2">
      <c r="B40" s="1" t="s">
        <v>76</v>
      </c>
    </row>
    <row r="41" spans="1:2">
      <c r="A41" s="1" t="s">
        <v>77</v>
      </c>
    </row>
    <row r="42" spans="1:2">
      <c r="B42" s="1" t="s">
        <v>78</v>
      </c>
    </row>
    <row r="43" spans="1:2">
      <c r="A43" s="1" t="s">
        <v>79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E464-D2A3-456C-B3F5-819767AC7910}">
  <sheetPr>
    <pageSetUpPr autoPageBreaks="0"/>
  </sheetPr>
  <dimension ref="A1:K42"/>
  <sheetViews>
    <sheetView showOutlineSymbols="0" zoomScale="70" workbookViewId="0"/>
  </sheetViews>
  <sheetFormatPr defaultColWidth="9.6875" defaultRowHeight="15"/>
  <cols>
    <col min="1" max="1" width="9.6875" style="2" customWidth="1"/>
    <col min="2" max="3" width="5.6875" style="2" customWidth="1"/>
    <col min="4" max="7" width="7.6875" style="2" customWidth="1"/>
    <col min="8" max="8" width="6.6875" style="2" customWidth="1"/>
    <col min="9" max="9" width="7.6875" style="2" customWidth="1"/>
    <col min="10" max="10" width="6.6875" style="2" customWidth="1"/>
    <col min="11" max="11" width="5.6875" style="2" customWidth="1"/>
    <col min="12" max="16384" width="9.6875" style="2"/>
  </cols>
  <sheetData>
    <row r="1" spans="1:11">
      <c r="A1" s="1" t="s">
        <v>0</v>
      </c>
    </row>
    <row r="2" spans="1:11">
      <c r="A2" s="1" t="s">
        <v>80</v>
      </c>
    </row>
    <row r="4" spans="1:11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</row>
    <row r="5" spans="1:11">
      <c r="B5" s="1" t="s">
        <v>2</v>
      </c>
      <c r="C5" s="3" t="s">
        <v>2</v>
      </c>
      <c r="D5" s="3" t="s">
        <v>24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2</v>
      </c>
      <c r="K5" s="3" t="s">
        <v>2</v>
      </c>
    </row>
    <row r="6" spans="1:11">
      <c r="A6" s="1" t="s">
        <v>3</v>
      </c>
      <c r="B6" s="4">
        <v>11.78</v>
      </c>
      <c r="C6" s="2">
        <v>10.8</v>
      </c>
      <c r="D6" s="1"/>
      <c r="E6" s="2">
        <v>5.55</v>
      </c>
      <c r="F6" s="2">
        <v>6</v>
      </c>
      <c r="G6" s="2">
        <v>6.3</v>
      </c>
      <c r="H6" s="2">
        <v>3</v>
      </c>
      <c r="I6" s="2">
        <v>7.1</v>
      </c>
      <c r="J6" s="2">
        <v>2.8</v>
      </c>
      <c r="K6" s="2">
        <v>5.3</v>
      </c>
    </row>
    <row r="7" spans="1:11">
      <c r="A7" s="1" t="s">
        <v>4</v>
      </c>
      <c r="B7" s="2">
        <v>32</v>
      </c>
      <c r="C7" s="2">
        <v>7500</v>
      </c>
      <c r="D7" s="2">
        <v>128000</v>
      </c>
      <c r="E7" s="2">
        <v>14200</v>
      </c>
      <c r="F7" s="2">
        <v>41400</v>
      </c>
      <c r="G7" s="2">
        <v>63800</v>
      </c>
      <c r="H7" s="2">
        <v>40900</v>
      </c>
      <c r="I7" s="2">
        <v>191900</v>
      </c>
      <c r="J7" s="2">
        <v>10032</v>
      </c>
      <c r="K7" s="2">
        <v>8398</v>
      </c>
    </row>
    <row r="8" spans="1:11">
      <c r="A8" s="1" t="s">
        <v>5</v>
      </c>
      <c r="B8" s="2">
        <v>1.4</v>
      </c>
      <c r="C8" s="2">
        <v>132</v>
      </c>
      <c r="D8" s="2">
        <v>88</v>
      </c>
      <c r="E8" s="2">
        <v>1</v>
      </c>
      <c r="F8" s="2">
        <v>2</v>
      </c>
      <c r="G8" s="2">
        <v>2</v>
      </c>
      <c r="H8" s="2">
        <v>4700</v>
      </c>
      <c r="I8" s="2">
        <v>23100</v>
      </c>
      <c r="J8" s="2">
        <v>764</v>
      </c>
      <c r="K8" s="2">
        <v>604</v>
      </c>
    </row>
    <row r="9" spans="1:11">
      <c r="A9" s="1" t="s">
        <v>25</v>
      </c>
      <c r="B9" s="2">
        <v>0</v>
      </c>
      <c r="C9" s="2">
        <v>4342</v>
      </c>
      <c r="D9" s="2">
        <v>24</v>
      </c>
      <c r="E9" s="2">
        <v>2</v>
      </c>
      <c r="F9" s="2">
        <v>10</v>
      </c>
      <c r="G9" s="2">
        <v>15</v>
      </c>
      <c r="H9" s="2">
        <v>0</v>
      </c>
      <c r="I9" s="2">
        <v>69</v>
      </c>
    </row>
    <row r="10" spans="1:11">
      <c r="A10" s="1" t="s">
        <v>26</v>
      </c>
      <c r="B10" s="2">
        <v>5.2</v>
      </c>
      <c r="C10" s="2">
        <v>765</v>
      </c>
      <c r="D10" s="3" t="s">
        <v>81</v>
      </c>
      <c r="E10" s="2">
        <v>8</v>
      </c>
      <c r="F10" s="2">
        <v>6.1</v>
      </c>
      <c r="G10" s="2">
        <v>8.5</v>
      </c>
      <c r="H10" s="2">
        <v>75</v>
      </c>
      <c r="I10" s="2">
        <v>4</v>
      </c>
      <c r="J10" s="2">
        <v>97</v>
      </c>
      <c r="K10" s="2">
        <v>62</v>
      </c>
    </row>
    <row r="11" spans="1:11">
      <c r="A11" s="1" t="s">
        <v>27</v>
      </c>
      <c r="B11" s="2">
        <v>0.4</v>
      </c>
      <c r="D11" s="1"/>
      <c r="E11" s="2">
        <v>17.5</v>
      </c>
      <c r="F11" s="2">
        <v>0.91</v>
      </c>
      <c r="G11" s="2">
        <v>1.44</v>
      </c>
      <c r="H11" s="1"/>
      <c r="J11" s="2">
        <v>58</v>
      </c>
      <c r="K11" s="3" t="s">
        <v>82</v>
      </c>
    </row>
    <row r="12" spans="1:11">
      <c r="A12" s="1" t="s">
        <v>28</v>
      </c>
      <c r="B12" s="2">
        <v>48</v>
      </c>
      <c r="C12" s="2">
        <v>1.2</v>
      </c>
      <c r="D12" s="2">
        <v>62900</v>
      </c>
      <c r="E12" s="2">
        <v>57300</v>
      </c>
      <c r="F12" s="2">
        <v>15900</v>
      </c>
      <c r="G12" s="2">
        <v>26800</v>
      </c>
      <c r="H12" s="2">
        <v>7400</v>
      </c>
      <c r="I12" s="2">
        <v>310</v>
      </c>
      <c r="J12" s="2">
        <v>216</v>
      </c>
      <c r="K12" s="2">
        <v>56</v>
      </c>
    </row>
    <row r="13" spans="1:11">
      <c r="A13" s="1" t="s">
        <v>29</v>
      </c>
      <c r="B13" s="2">
        <v>0.03</v>
      </c>
      <c r="C13" s="2">
        <v>0.13</v>
      </c>
      <c r="D13" s="2">
        <v>1</v>
      </c>
      <c r="E13" s="2">
        <v>18.600000000000001</v>
      </c>
      <c r="F13" s="2">
        <v>1.18</v>
      </c>
      <c r="G13" s="2">
        <v>1.81</v>
      </c>
      <c r="H13" s="1"/>
      <c r="J13" s="2">
        <v>96</v>
      </c>
      <c r="K13" s="2">
        <v>204</v>
      </c>
    </row>
    <row r="14" spans="1:11">
      <c r="A14" s="1" t="s">
        <v>30</v>
      </c>
      <c r="B14" s="2">
        <v>0.4</v>
      </c>
      <c r="C14" s="2">
        <v>0.2</v>
      </c>
      <c r="D14" s="2">
        <v>179</v>
      </c>
      <c r="E14" s="2">
        <v>920</v>
      </c>
      <c r="F14" s="2">
        <v>549</v>
      </c>
      <c r="G14" s="2">
        <v>637</v>
      </c>
      <c r="H14" s="2">
        <v>2180</v>
      </c>
      <c r="I14" s="2">
        <v>19600</v>
      </c>
      <c r="J14" s="2">
        <v>856</v>
      </c>
      <c r="K14" s="2">
        <v>323</v>
      </c>
    </row>
    <row r="15" spans="1:11">
      <c r="A15" s="1" t="s">
        <v>31</v>
      </c>
      <c r="B15" s="2">
        <v>1.1000000000000001</v>
      </c>
      <c r="C15" s="2">
        <v>210</v>
      </c>
      <c r="D15" s="2">
        <v>38</v>
      </c>
      <c r="E15" s="2">
        <v>495</v>
      </c>
      <c r="F15" s="2">
        <v>45.7</v>
      </c>
      <c r="G15" s="2">
        <v>59.9</v>
      </c>
      <c r="H15" s="2">
        <v>300</v>
      </c>
      <c r="I15" s="2">
        <v>1580</v>
      </c>
      <c r="J15" s="2">
        <v>15.7</v>
      </c>
      <c r="K15" s="2">
        <v>138</v>
      </c>
    </row>
    <row r="16" spans="1:11">
      <c r="A16" s="1" t="s">
        <v>32</v>
      </c>
      <c r="B16" s="2">
        <v>40</v>
      </c>
      <c r="C16" s="2">
        <v>7550</v>
      </c>
      <c r="D16" s="2">
        <v>11900</v>
      </c>
      <c r="E16" s="2">
        <v>32600</v>
      </c>
      <c r="F16" s="2">
        <v>6800</v>
      </c>
      <c r="G16" s="2">
        <v>8670</v>
      </c>
      <c r="H16" s="2">
        <v>19200</v>
      </c>
      <c r="I16" s="2">
        <v>86800</v>
      </c>
      <c r="J16" s="2">
        <v>4189</v>
      </c>
      <c r="K16" s="2">
        <v>4540</v>
      </c>
    </row>
    <row r="17" spans="1:9">
      <c r="A17" s="1" t="s">
        <v>61</v>
      </c>
      <c r="B17" s="2">
        <v>0.02</v>
      </c>
      <c r="D17" s="2">
        <v>3</v>
      </c>
      <c r="E17" s="2">
        <v>21.8</v>
      </c>
      <c r="F17" s="2">
        <v>2.39</v>
      </c>
      <c r="G17" s="2">
        <v>8</v>
      </c>
    </row>
    <row r="18" spans="1:9">
      <c r="A18" s="1" t="s">
        <v>83</v>
      </c>
      <c r="E18" s="2">
        <v>0.81</v>
      </c>
      <c r="F18" s="2">
        <v>0.27</v>
      </c>
      <c r="G18" s="2">
        <v>0.38</v>
      </c>
      <c r="H18" s="2">
        <v>1.2E-2</v>
      </c>
      <c r="I18" s="2">
        <v>1.2999999999999999E-2</v>
      </c>
    </row>
    <row r="19" spans="1:9">
      <c r="A19" s="1" t="s">
        <v>84</v>
      </c>
      <c r="E19" s="2">
        <v>0.59</v>
      </c>
      <c r="F19" s="2">
        <v>0.15</v>
      </c>
      <c r="G19" s="2">
        <v>0.22</v>
      </c>
    </row>
    <row r="20" spans="1:9">
      <c r="A20" s="1" t="s">
        <v>85</v>
      </c>
      <c r="E20" s="2">
        <v>2.42</v>
      </c>
      <c r="F20" s="2">
        <v>0.18</v>
      </c>
      <c r="G20" s="2">
        <v>1.98</v>
      </c>
      <c r="H20" s="2">
        <v>0.42599999999999999</v>
      </c>
      <c r="I20" s="2">
        <v>7.3999999999999996E-2</v>
      </c>
    </row>
    <row r="21" spans="1:9">
      <c r="A21" s="1" t="s">
        <v>34</v>
      </c>
      <c r="D21" s="1"/>
      <c r="E21" s="2">
        <v>26.9</v>
      </c>
      <c r="F21" s="2">
        <v>3.68</v>
      </c>
      <c r="G21" s="2">
        <v>5</v>
      </c>
    </row>
    <row r="22" spans="1:9">
      <c r="A22" s="1" t="s">
        <v>86</v>
      </c>
      <c r="B22" s="2">
        <v>0.03</v>
      </c>
      <c r="D22" s="2">
        <v>320</v>
      </c>
      <c r="E22" s="2">
        <v>1640</v>
      </c>
      <c r="F22" s="2">
        <v>277</v>
      </c>
      <c r="G22" s="2">
        <v>558</v>
      </c>
      <c r="H22" s="5"/>
    </row>
    <row r="23" spans="1:9">
      <c r="A23" s="1" t="s">
        <v>36</v>
      </c>
      <c r="B23" s="2">
        <v>0.01</v>
      </c>
      <c r="D23" s="1"/>
      <c r="E23" s="1"/>
      <c r="H23" s="5"/>
      <c r="I23" s="1"/>
    </row>
    <row r="24" spans="1:9">
      <c r="A24" s="1" t="s">
        <v>11</v>
      </c>
      <c r="B24" s="2">
        <v>0.2</v>
      </c>
      <c r="C24" s="2">
        <v>121</v>
      </c>
      <c r="D24" s="1"/>
      <c r="E24" s="1"/>
      <c r="H24" s="5"/>
      <c r="I24" s="1"/>
    </row>
    <row r="25" spans="1:9">
      <c r="A25" s="1" t="s">
        <v>39</v>
      </c>
      <c r="B25" s="2">
        <v>0.1</v>
      </c>
      <c r="C25" s="2">
        <v>130</v>
      </c>
      <c r="D25" s="1"/>
      <c r="E25" s="2">
        <v>9.19</v>
      </c>
      <c r="F25" s="2">
        <v>1.37</v>
      </c>
      <c r="G25" s="2">
        <v>0.74</v>
      </c>
      <c r="H25" s="5"/>
      <c r="I25" s="1"/>
    </row>
    <row r="26" spans="1:9">
      <c r="A26" s="1" t="s">
        <v>87</v>
      </c>
      <c r="C26" s="2">
        <v>74</v>
      </c>
      <c r="D26" s="1"/>
      <c r="E26" s="1"/>
      <c r="F26" s="1"/>
      <c r="H26" s="5"/>
      <c r="I26" s="8"/>
    </row>
    <row r="27" spans="1:9">
      <c r="A27" s="1" t="s">
        <v>88</v>
      </c>
      <c r="D27" s="2">
        <v>997</v>
      </c>
      <c r="E27" s="2">
        <v>1520</v>
      </c>
      <c r="F27" s="2">
        <v>405</v>
      </c>
      <c r="G27" s="2">
        <v>793</v>
      </c>
      <c r="H27" s="5"/>
      <c r="I27" s="8"/>
    </row>
    <row r="28" spans="1:9">
      <c r="A28" s="1" t="s">
        <v>89</v>
      </c>
      <c r="H28" s="5">
        <v>7.1999999999999995E-2</v>
      </c>
      <c r="I28" s="8">
        <v>1.2999999999999999E-2</v>
      </c>
    </row>
    <row r="29" spans="1:9">
      <c r="A29" s="1" t="s">
        <v>40</v>
      </c>
      <c r="D29" s="2">
        <v>204463</v>
      </c>
      <c r="E29" s="2">
        <v>237100</v>
      </c>
      <c r="F29" s="2">
        <v>65440</v>
      </c>
      <c r="G29" s="2">
        <v>101400</v>
      </c>
      <c r="H29" s="1"/>
      <c r="I29" s="8"/>
    </row>
    <row r="30" spans="1:9">
      <c r="A30" s="1" t="s">
        <v>41</v>
      </c>
      <c r="B30" s="2">
        <v>15.6</v>
      </c>
      <c r="C30" s="2">
        <v>10</v>
      </c>
      <c r="D30" s="1"/>
      <c r="E30" s="2">
        <v>22.5</v>
      </c>
      <c r="F30" s="2">
        <v>22</v>
      </c>
      <c r="G30" s="2">
        <v>21</v>
      </c>
      <c r="H30" s="1"/>
      <c r="I30" s="1"/>
    </row>
    <row r="31" spans="1:9">
      <c r="F31" s="5"/>
      <c r="G31" s="4"/>
    </row>
    <row r="32" spans="1:9">
      <c r="A32" s="1" t="s">
        <v>90</v>
      </c>
    </row>
    <row r="33" spans="1:2">
      <c r="A33" s="1" t="s">
        <v>91</v>
      </c>
    </row>
    <row r="34" spans="1:2">
      <c r="A34" s="1" t="s">
        <v>92</v>
      </c>
    </row>
    <row r="35" spans="1:2">
      <c r="B35" s="1" t="s">
        <v>93</v>
      </c>
    </row>
    <row r="36" spans="1:2">
      <c r="A36" s="1" t="s">
        <v>94</v>
      </c>
    </row>
    <row r="37" spans="1:2">
      <c r="A37" s="1" t="s">
        <v>95</v>
      </c>
    </row>
    <row r="38" spans="1:2">
      <c r="A38" s="1" t="s">
        <v>96</v>
      </c>
    </row>
    <row r="39" spans="1:2">
      <c r="A39" s="1" t="s">
        <v>97</v>
      </c>
    </row>
    <row r="40" spans="1:2">
      <c r="A40" s="1" t="s">
        <v>98</v>
      </c>
    </row>
    <row r="41" spans="1:2">
      <c r="A41" s="1" t="s">
        <v>99</v>
      </c>
    </row>
    <row r="42" spans="1:2">
      <c r="B42" s="1" t="s">
        <v>100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DBB7-8C70-42FE-8780-FAE415131884}">
  <sheetPr>
    <pageSetUpPr autoPageBreaks="0"/>
  </sheetPr>
  <dimension ref="A1:L54"/>
  <sheetViews>
    <sheetView showOutlineSymbols="0" zoomScale="70" workbookViewId="0"/>
  </sheetViews>
  <sheetFormatPr defaultColWidth="9.6875" defaultRowHeight="15"/>
  <cols>
    <col min="1" max="1" width="9.6875" style="2" customWidth="1"/>
    <col min="2" max="7" width="5.6875" style="2" customWidth="1"/>
    <col min="8" max="8" width="9.6875" style="1" customWidth="1"/>
    <col min="9" max="10" width="7.6875" style="2" customWidth="1"/>
    <col min="11" max="12" width="5.6875" style="2" customWidth="1"/>
    <col min="13" max="16384" width="9.6875" style="2"/>
  </cols>
  <sheetData>
    <row r="1" spans="1:12">
      <c r="A1" s="1" t="s">
        <v>0</v>
      </c>
    </row>
    <row r="2" spans="1:12">
      <c r="A2" s="1" t="s">
        <v>101</v>
      </c>
    </row>
    <row r="4" spans="1:12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1">
        <v>7</v>
      </c>
      <c r="I4" s="2">
        <v>8</v>
      </c>
      <c r="J4" s="2">
        <v>9</v>
      </c>
      <c r="K4" s="2">
        <v>10</v>
      </c>
      <c r="L4" s="2">
        <v>11</v>
      </c>
    </row>
    <row r="5" spans="1:12">
      <c r="B5" s="3" t="s">
        <v>2</v>
      </c>
      <c r="C5" s="3" t="s">
        <v>2</v>
      </c>
      <c r="D5" s="3" t="s">
        <v>2</v>
      </c>
      <c r="E5" s="3" t="s">
        <v>2</v>
      </c>
      <c r="F5" s="3" t="s">
        <v>2</v>
      </c>
      <c r="G5" s="3" t="s">
        <v>2</v>
      </c>
      <c r="H5" s="3" t="s">
        <v>102</v>
      </c>
      <c r="I5" s="3" t="s">
        <v>102</v>
      </c>
      <c r="J5" s="3" t="s">
        <v>24</v>
      </c>
      <c r="K5" s="3" t="s">
        <v>24</v>
      </c>
      <c r="L5" s="3" t="s">
        <v>24</v>
      </c>
    </row>
    <row r="6" spans="1:12">
      <c r="A6" s="1" t="s">
        <v>3</v>
      </c>
      <c r="B6" s="2">
        <v>6.7</v>
      </c>
      <c r="C6" s="2">
        <v>6.5</v>
      </c>
      <c r="D6" s="2">
        <v>9.4</v>
      </c>
      <c r="E6" s="1">
        <v>1.9</v>
      </c>
      <c r="F6" s="2">
        <v>8.9</v>
      </c>
      <c r="G6" s="2">
        <v>7.5</v>
      </c>
      <c r="H6" s="3" t="s">
        <v>103</v>
      </c>
      <c r="I6" s="2">
        <v>3.9</v>
      </c>
      <c r="J6" s="1" t="s">
        <v>104</v>
      </c>
      <c r="K6" s="3">
        <v>1.82</v>
      </c>
      <c r="L6" s="2">
        <v>9.3800000000000008</v>
      </c>
    </row>
    <row r="7" spans="1:12">
      <c r="A7" s="1" t="s">
        <v>4</v>
      </c>
      <c r="B7" s="1">
        <v>206</v>
      </c>
      <c r="C7" s="2">
        <v>265</v>
      </c>
      <c r="D7" s="2">
        <v>6.5</v>
      </c>
      <c r="E7" s="1">
        <v>3.5</v>
      </c>
      <c r="F7" s="7">
        <v>874</v>
      </c>
      <c r="G7" s="2">
        <v>690</v>
      </c>
      <c r="H7" s="1">
        <v>489</v>
      </c>
      <c r="I7" s="2">
        <v>559</v>
      </c>
      <c r="J7" s="2">
        <v>1898</v>
      </c>
      <c r="K7" s="2">
        <v>0.1</v>
      </c>
      <c r="L7" s="2">
        <v>5.4</v>
      </c>
    </row>
    <row r="8" spans="1:12">
      <c r="A8" s="1" t="s">
        <v>5</v>
      </c>
      <c r="B8" s="2">
        <v>169</v>
      </c>
      <c r="C8" s="2">
        <v>6.6</v>
      </c>
      <c r="D8" s="2">
        <v>32</v>
      </c>
      <c r="E8" s="1">
        <v>1570</v>
      </c>
      <c r="F8" s="7">
        <v>108</v>
      </c>
      <c r="G8" s="2">
        <v>454</v>
      </c>
      <c r="H8" s="1">
        <v>0.5</v>
      </c>
      <c r="J8" s="2">
        <v>53</v>
      </c>
      <c r="K8" s="2">
        <v>1830</v>
      </c>
      <c r="L8" s="2">
        <v>24</v>
      </c>
    </row>
    <row r="9" spans="1:12">
      <c r="A9" s="1" t="s">
        <v>25</v>
      </c>
      <c r="B9" s="2">
        <v>1020</v>
      </c>
      <c r="C9" s="2">
        <v>1300</v>
      </c>
      <c r="D9" s="2">
        <v>59</v>
      </c>
      <c r="E9" s="1">
        <v>0</v>
      </c>
      <c r="F9" s="1">
        <v>312</v>
      </c>
      <c r="G9" s="2">
        <v>2960</v>
      </c>
      <c r="J9" s="2">
        <v>346</v>
      </c>
      <c r="K9" s="2">
        <v>0</v>
      </c>
      <c r="L9" s="2">
        <v>335</v>
      </c>
    </row>
    <row r="10" spans="1:12">
      <c r="A10" s="1" t="s">
        <v>26</v>
      </c>
      <c r="B10" s="2">
        <v>92</v>
      </c>
      <c r="C10" s="2">
        <v>175</v>
      </c>
      <c r="E10" s="1"/>
      <c r="F10" s="1">
        <v>314</v>
      </c>
      <c r="G10" s="2">
        <v>72</v>
      </c>
      <c r="H10" s="1">
        <v>17.600000000000001</v>
      </c>
      <c r="I10" s="2">
        <v>18.2</v>
      </c>
      <c r="J10" s="2">
        <v>445</v>
      </c>
      <c r="K10" s="2">
        <v>333</v>
      </c>
      <c r="L10" s="2">
        <v>238</v>
      </c>
    </row>
    <row r="11" spans="1:12">
      <c r="A11" s="1" t="s">
        <v>27</v>
      </c>
      <c r="B11" s="2">
        <v>0.35</v>
      </c>
      <c r="E11" s="1">
        <v>56</v>
      </c>
      <c r="F11" s="1">
        <v>0.22</v>
      </c>
      <c r="H11" s="1">
        <v>5.1999999999999998E-3</v>
      </c>
      <c r="I11" s="2">
        <v>5.3E-3</v>
      </c>
    </row>
    <row r="12" spans="1:12">
      <c r="A12" s="1" t="s">
        <v>28</v>
      </c>
      <c r="B12" s="2">
        <v>67</v>
      </c>
      <c r="C12" s="2">
        <v>34</v>
      </c>
      <c r="D12" s="2">
        <v>1.3</v>
      </c>
      <c r="E12" s="1">
        <v>185</v>
      </c>
      <c r="F12" s="1">
        <v>3.6</v>
      </c>
      <c r="G12" s="2">
        <v>7</v>
      </c>
      <c r="H12" s="1">
        <v>15.6</v>
      </c>
      <c r="I12" s="2">
        <v>9.9</v>
      </c>
      <c r="J12" s="2">
        <v>35.1</v>
      </c>
      <c r="K12" s="2">
        <v>4.0999999999999996</v>
      </c>
      <c r="L12" s="2">
        <v>3.4</v>
      </c>
    </row>
    <row r="13" spans="1:12">
      <c r="A13" s="1" t="s">
        <v>29</v>
      </c>
      <c r="B13" s="2">
        <v>0.02</v>
      </c>
      <c r="D13" s="2">
        <v>0.05</v>
      </c>
      <c r="E13" s="1">
        <v>33</v>
      </c>
      <c r="F13" s="1">
        <v>0.52</v>
      </c>
      <c r="H13" s="1">
        <v>1.6639999999999999</v>
      </c>
      <c r="I13" s="2">
        <v>2.1800000000000002</v>
      </c>
    </row>
    <row r="14" spans="1:12">
      <c r="A14" s="1" t="s">
        <v>30</v>
      </c>
      <c r="B14" s="6">
        <v>0</v>
      </c>
      <c r="C14" s="2">
        <v>242</v>
      </c>
      <c r="D14" s="2">
        <v>0.3</v>
      </c>
      <c r="E14" s="1">
        <v>52</v>
      </c>
      <c r="F14" s="1">
        <v>0</v>
      </c>
      <c r="G14" s="2">
        <v>22</v>
      </c>
      <c r="H14" s="3" t="s">
        <v>105</v>
      </c>
      <c r="I14" s="3" t="s">
        <v>105</v>
      </c>
      <c r="J14" s="2">
        <v>0.05</v>
      </c>
      <c r="K14" s="2">
        <v>0.39</v>
      </c>
      <c r="L14" s="2">
        <v>0.01</v>
      </c>
    </row>
    <row r="15" spans="1:12">
      <c r="A15" s="1" t="s">
        <v>31</v>
      </c>
      <c r="B15" s="2">
        <v>40</v>
      </c>
      <c r="C15" s="2">
        <v>18</v>
      </c>
      <c r="D15" s="2">
        <v>2.4</v>
      </c>
      <c r="E15" s="1">
        <v>24</v>
      </c>
      <c r="F15" s="1">
        <v>65</v>
      </c>
      <c r="G15" s="2">
        <v>33</v>
      </c>
      <c r="H15" s="1">
        <v>23.2</v>
      </c>
      <c r="I15" s="2">
        <v>23.6</v>
      </c>
      <c r="J15" s="2">
        <v>151</v>
      </c>
      <c r="K15" s="2">
        <v>17.100000000000001</v>
      </c>
      <c r="L15" s="2">
        <v>19</v>
      </c>
    </row>
    <row r="16" spans="1:12">
      <c r="A16" s="1" t="s">
        <v>32</v>
      </c>
      <c r="B16" s="2">
        <v>477</v>
      </c>
      <c r="C16" s="2">
        <v>184</v>
      </c>
      <c r="D16" s="2">
        <v>72</v>
      </c>
      <c r="E16" s="1">
        <v>6.7</v>
      </c>
      <c r="F16" s="1">
        <v>660</v>
      </c>
      <c r="G16" s="2">
        <v>1100</v>
      </c>
      <c r="H16" s="1">
        <v>432</v>
      </c>
      <c r="I16" s="2">
        <v>510</v>
      </c>
      <c r="J16" s="2">
        <v>1102</v>
      </c>
      <c r="K16" s="2">
        <v>7</v>
      </c>
      <c r="L16" s="2">
        <v>109</v>
      </c>
    </row>
    <row r="17" spans="1:12">
      <c r="A17" s="1" t="s">
        <v>61</v>
      </c>
      <c r="B17" s="2">
        <v>0.31</v>
      </c>
      <c r="D17" s="2">
        <v>0.08</v>
      </c>
      <c r="E17" s="1">
        <v>3.3</v>
      </c>
      <c r="F17" s="1"/>
      <c r="H17" s="1">
        <v>0.96</v>
      </c>
      <c r="I17" s="2">
        <v>0.49099999999999999</v>
      </c>
    </row>
    <row r="18" spans="1:12">
      <c r="A18" s="1" t="s">
        <v>83</v>
      </c>
      <c r="E18" s="1"/>
      <c r="F18" s="1"/>
      <c r="H18" s="1">
        <v>3.5000000000000003E-2</v>
      </c>
      <c r="I18" s="2">
        <v>1.7000000000000001E-2</v>
      </c>
    </row>
    <row r="19" spans="1:12">
      <c r="A19" s="1" t="s">
        <v>84</v>
      </c>
      <c r="E19" s="1"/>
      <c r="F19" s="1"/>
      <c r="H19" s="1">
        <v>0.106</v>
      </c>
      <c r="I19" s="2">
        <v>0.05</v>
      </c>
    </row>
    <row r="20" spans="1:12">
      <c r="A20" s="1" t="s">
        <v>85</v>
      </c>
      <c r="E20" s="1"/>
      <c r="F20" s="1"/>
      <c r="H20" s="1">
        <v>3.0800000000000001E-4</v>
      </c>
    </row>
    <row r="21" spans="1:12">
      <c r="A21" s="1" t="s">
        <v>106</v>
      </c>
      <c r="E21" s="1"/>
      <c r="F21" s="1"/>
      <c r="H21" s="1">
        <v>3.8000000000000002E-5</v>
      </c>
    </row>
    <row r="22" spans="1:12">
      <c r="A22" s="1" t="s">
        <v>107</v>
      </c>
      <c r="E22" s="1"/>
      <c r="F22" s="1"/>
    </row>
    <row r="23" spans="1:12">
      <c r="A23" s="1" t="s">
        <v>108</v>
      </c>
      <c r="E23" s="1"/>
      <c r="F23" s="1"/>
      <c r="H23" s="1">
        <v>2.13E-4</v>
      </c>
    </row>
    <row r="24" spans="1:12">
      <c r="A24" s="1" t="s">
        <v>34</v>
      </c>
      <c r="B24" s="2">
        <v>6.8</v>
      </c>
      <c r="C24" s="2">
        <v>1</v>
      </c>
      <c r="D24" s="2">
        <v>16</v>
      </c>
      <c r="E24" s="1">
        <v>1.1000000000000001</v>
      </c>
      <c r="F24" s="1">
        <v>2.6</v>
      </c>
      <c r="G24" s="2">
        <v>1</v>
      </c>
      <c r="L24" s="2">
        <v>3.7</v>
      </c>
    </row>
    <row r="25" spans="1:12">
      <c r="A25" s="1" t="s">
        <v>35</v>
      </c>
      <c r="B25" s="2">
        <v>0.11</v>
      </c>
      <c r="E25" s="4"/>
      <c r="F25" s="1">
        <v>0.24</v>
      </c>
    </row>
    <row r="26" spans="1:12">
      <c r="A26" s="1" t="s">
        <v>86</v>
      </c>
      <c r="E26" s="4"/>
      <c r="F26" s="1">
        <v>0.67</v>
      </c>
      <c r="H26" s="1">
        <v>8.1000000000000003E-2</v>
      </c>
      <c r="I26" s="2">
        <v>0.05</v>
      </c>
    </row>
    <row r="27" spans="1:12">
      <c r="A27" s="1" t="s">
        <v>62</v>
      </c>
      <c r="D27" s="9"/>
      <c r="E27" s="1"/>
      <c r="F27" s="1"/>
      <c r="G27" s="1"/>
      <c r="I27" s="1"/>
      <c r="J27" s="1"/>
    </row>
    <row r="28" spans="1:12">
      <c r="A28" s="1" t="s">
        <v>36</v>
      </c>
      <c r="B28" s="2">
        <v>1.8</v>
      </c>
      <c r="C28" s="2">
        <v>0.2</v>
      </c>
      <c r="D28" s="1"/>
      <c r="E28" s="1"/>
      <c r="F28" s="1">
        <v>2.7</v>
      </c>
      <c r="G28" s="1"/>
      <c r="I28" s="1"/>
      <c r="J28" s="1"/>
    </row>
    <row r="29" spans="1:12">
      <c r="A29" s="1" t="s">
        <v>11</v>
      </c>
      <c r="B29" s="2">
        <v>0.9</v>
      </c>
      <c r="D29" s="8"/>
      <c r="E29" s="1"/>
      <c r="F29" s="1"/>
      <c r="G29" s="2">
        <v>476</v>
      </c>
      <c r="I29" s="1"/>
      <c r="K29" s="2">
        <v>57.3</v>
      </c>
      <c r="L29" s="2">
        <v>22.4</v>
      </c>
    </row>
    <row r="30" spans="1:12">
      <c r="A30" s="1" t="s">
        <v>39</v>
      </c>
      <c r="B30" s="2">
        <v>2.8</v>
      </c>
      <c r="D30" s="8"/>
      <c r="E30" s="1"/>
      <c r="F30" s="1">
        <v>48</v>
      </c>
      <c r="G30" s="2">
        <v>660</v>
      </c>
      <c r="H30" s="1">
        <v>0.505</v>
      </c>
      <c r="I30" s="2">
        <v>0.51800000000000002</v>
      </c>
      <c r="J30" s="2">
        <v>25.4</v>
      </c>
      <c r="K30" s="2">
        <v>7.0000000000000007E-2</v>
      </c>
      <c r="L30" s="2">
        <v>0.36</v>
      </c>
    </row>
    <row r="31" spans="1:12">
      <c r="A31" s="1" t="s">
        <v>109</v>
      </c>
      <c r="D31" s="8"/>
      <c r="E31" s="1">
        <v>13</v>
      </c>
      <c r="F31" s="1"/>
      <c r="G31" s="1"/>
      <c r="I31" s="1"/>
      <c r="J31" s="1"/>
    </row>
    <row r="32" spans="1:12">
      <c r="A32" s="1" t="s">
        <v>63</v>
      </c>
      <c r="D32" s="8"/>
      <c r="E32" s="1"/>
      <c r="F32" s="2">
        <v>4</v>
      </c>
      <c r="G32" s="2">
        <v>0.02</v>
      </c>
      <c r="H32" s="1">
        <v>2.4699999999999999E-4</v>
      </c>
      <c r="I32" s="1"/>
      <c r="J32" s="1"/>
    </row>
    <row r="33" spans="1:12">
      <c r="A33" s="1" t="s">
        <v>87</v>
      </c>
      <c r="D33" s="8"/>
      <c r="E33" s="1"/>
      <c r="G33" s="2">
        <v>3.6</v>
      </c>
      <c r="H33" s="1">
        <v>7.3</v>
      </c>
      <c r="I33" s="2">
        <v>5.9</v>
      </c>
      <c r="J33" s="1" t="s">
        <v>110</v>
      </c>
    </row>
    <row r="34" spans="1:12">
      <c r="A34" s="1" t="s">
        <v>111</v>
      </c>
      <c r="D34" s="8"/>
      <c r="E34" s="1"/>
      <c r="H34" s="1">
        <v>-0.4</v>
      </c>
      <c r="I34" s="2">
        <v>-0.06</v>
      </c>
    </row>
    <row r="35" spans="1:12">
      <c r="A35" s="1" t="s">
        <v>40</v>
      </c>
      <c r="B35" s="2">
        <v>1560</v>
      </c>
      <c r="E35" s="1"/>
      <c r="F35" s="1"/>
      <c r="G35" s="1"/>
      <c r="I35" s="1"/>
      <c r="J35" s="1"/>
    </row>
    <row r="36" spans="1:12">
      <c r="A36" s="1" t="s">
        <v>41</v>
      </c>
      <c r="B36" s="2">
        <v>62.2</v>
      </c>
      <c r="C36" s="2">
        <v>52.2</v>
      </c>
      <c r="D36" s="6">
        <v>57.2</v>
      </c>
      <c r="E36" s="2">
        <v>65.599999999999994</v>
      </c>
      <c r="F36" s="2">
        <v>186</v>
      </c>
      <c r="G36" s="2">
        <v>77</v>
      </c>
      <c r="H36" s="2">
        <v>350</v>
      </c>
      <c r="I36" s="2">
        <v>350</v>
      </c>
      <c r="J36" s="3">
        <v>75</v>
      </c>
      <c r="K36" s="3">
        <v>86</v>
      </c>
      <c r="L36" s="2">
        <v>94</v>
      </c>
    </row>
    <row r="37" spans="1:12">
      <c r="F37" s="5"/>
      <c r="G37" s="4"/>
    </row>
    <row r="38" spans="1:12">
      <c r="A38" s="1" t="s">
        <v>112</v>
      </c>
    </row>
    <row r="39" spans="1:12">
      <c r="B39" s="1" t="s">
        <v>113</v>
      </c>
    </row>
    <row r="40" spans="1:12">
      <c r="A40" s="1" t="s">
        <v>114</v>
      </c>
    </row>
    <row r="41" spans="1:12">
      <c r="B41" s="1" t="s">
        <v>115</v>
      </c>
    </row>
    <row r="42" spans="1:12">
      <c r="A42" s="1" t="s">
        <v>116</v>
      </c>
    </row>
    <row r="43" spans="1:12">
      <c r="A43" s="1" t="s">
        <v>117</v>
      </c>
    </row>
    <row r="44" spans="1:12">
      <c r="B44" s="1" t="s">
        <v>118</v>
      </c>
    </row>
    <row r="45" spans="1:12">
      <c r="A45" s="1" t="s">
        <v>119</v>
      </c>
    </row>
    <row r="46" spans="1:12">
      <c r="A46" s="1" t="s">
        <v>120</v>
      </c>
    </row>
    <row r="47" spans="1:12">
      <c r="A47" s="1" t="s">
        <v>121</v>
      </c>
    </row>
    <row r="48" spans="1:12">
      <c r="A48" s="1" t="s">
        <v>122</v>
      </c>
    </row>
    <row r="49" spans="1:1">
      <c r="A49" s="1" t="s">
        <v>123</v>
      </c>
    </row>
    <row r="50" spans="1:1">
      <c r="A50" s="1" t="s">
        <v>124</v>
      </c>
    </row>
    <row r="51" spans="1:1">
      <c r="A51" s="1" t="s">
        <v>125</v>
      </c>
    </row>
    <row r="53" spans="1:1">
      <c r="A53" s="1" t="s">
        <v>126</v>
      </c>
    </row>
    <row r="54" spans="1:1">
      <c r="A54" s="1" t="s">
        <v>127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61DA-3B8B-4056-A4F5-FF25DB254508}">
  <sheetPr>
    <pageSetUpPr autoPageBreaks="0"/>
  </sheetPr>
  <dimension ref="A1:K59"/>
  <sheetViews>
    <sheetView showOutlineSymbols="0" zoomScale="70" workbookViewId="0"/>
  </sheetViews>
  <sheetFormatPr defaultColWidth="9.6875" defaultRowHeight="15"/>
  <cols>
    <col min="1" max="1" width="18.6875" style="2" customWidth="1"/>
    <col min="2" max="3" width="6.6875" style="2" customWidth="1"/>
    <col min="4" max="4" width="7.6875" style="2" customWidth="1"/>
    <col min="5" max="6" width="8.6875" style="2" customWidth="1"/>
    <col min="7" max="7" width="5.6875" style="2" customWidth="1"/>
    <col min="8" max="8" width="9.6875" style="2" customWidth="1"/>
    <col min="9" max="9" width="7.6875" style="2" customWidth="1"/>
    <col min="10" max="11" width="6.6875" style="2" customWidth="1"/>
    <col min="12" max="16384" width="9.6875" style="2"/>
  </cols>
  <sheetData>
    <row r="1" spans="1:11">
      <c r="A1" s="1" t="s">
        <v>0</v>
      </c>
      <c r="H1" s="1"/>
    </row>
    <row r="2" spans="1:11">
      <c r="A2" s="1" t="s">
        <v>128</v>
      </c>
      <c r="H2" s="1"/>
    </row>
    <row r="3" spans="1:11">
      <c r="H3" s="1"/>
    </row>
    <row r="4" spans="1:11">
      <c r="B4" s="2">
        <v>1</v>
      </c>
      <c r="C4" s="2">
        <v>2</v>
      </c>
      <c r="D4" s="2">
        <v>3</v>
      </c>
      <c r="E4" s="2">
        <v>4</v>
      </c>
      <c r="F4" s="2">
        <v>5</v>
      </c>
      <c r="H4" s="1"/>
    </row>
    <row r="5" spans="1:11">
      <c r="B5" s="3" t="s">
        <v>24</v>
      </c>
      <c r="C5" s="3" t="s">
        <v>24</v>
      </c>
      <c r="D5" s="3" t="s">
        <v>24</v>
      </c>
      <c r="E5" s="3" t="s">
        <v>24</v>
      </c>
      <c r="F5" s="3" t="s">
        <v>24</v>
      </c>
      <c r="G5" s="3"/>
      <c r="H5" s="3"/>
      <c r="I5" s="3"/>
      <c r="J5" s="3"/>
      <c r="K5" s="3"/>
    </row>
    <row r="6" spans="1:11">
      <c r="A6" s="1" t="s">
        <v>3</v>
      </c>
      <c r="B6" s="3" t="s">
        <v>129</v>
      </c>
      <c r="C6" s="3" t="s">
        <v>130</v>
      </c>
      <c r="D6" s="2">
        <v>8.82</v>
      </c>
      <c r="E6" s="1" t="s">
        <v>131</v>
      </c>
      <c r="F6" s="3" t="s">
        <v>132</v>
      </c>
      <c r="H6" s="3"/>
      <c r="K6" s="3"/>
    </row>
    <row r="7" spans="1:11">
      <c r="A7" s="1" t="s">
        <v>4</v>
      </c>
      <c r="B7" s="2">
        <v>31800</v>
      </c>
      <c r="C7" s="2">
        <v>18400</v>
      </c>
      <c r="D7" s="2">
        <v>112</v>
      </c>
      <c r="E7" s="2">
        <v>1073</v>
      </c>
      <c r="F7" s="7">
        <v>1656</v>
      </c>
      <c r="H7" s="1"/>
    </row>
    <row r="8" spans="1:11">
      <c r="A8" s="1" t="s">
        <v>5</v>
      </c>
      <c r="B8" s="2">
        <v>36</v>
      </c>
      <c r="C8" s="2">
        <v>31</v>
      </c>
      <c r="D8" s="2">
        <v>43.7</v>
      </c>
      <c r="E8" s="1"/>
      <c r="F8" s="7">
        <v>12</v>
      </c>
      <c r="H8" s="1"/>
    </row>
    <row r="9" spans="1:11">
      <c r="A9" s="1" t="s">
        <v>25</v>
      </c>
      <c r="D9" s="2">
        <v>103</v>
      </c>
      <c r="E9" s="2">
        <v>10761</v>
      </c>
      <c r="F9" s="2">
        <v>220</v>
      </c>
      <c r="H9" s="1"/>
    </row>
    <row r="10" spans="1:11">
      <c r="A10" s="1" t="s">
        <v>26</v>
      </c>
      <c r="B10" s="2">
        <v>1210</v>
      </c>
      <c r="C10" s="2">
        <v>571</v>
      </c>
      <c r="D10" s="2">
        <v>281</v>
      </c>
      <c r="E10" s="2">
        <v>494</v>
      </c>
      <c r="F10" s="2">
        <v>853</v>
      </c>
      <c r="H10" s="1"/>
    </row>
    <row r="11" spans="1:11">
      <c r="A11" s="1" t="s">
        <v>27</v>
      </c>
      <c r="B11" s="2">
        <v>0.35</v>
      </c>
      <c r="C11" s="2">
        <v>0.15</v>
      </c>
      <c r="D11" s="2">
        <v>0.14000000000000001</v>
      </c>
      <c r="E11" s="2">
        <v>0.06</v>
      </c>
      <c r="F11" s="1"/>
      <c r="H11" s="1"/>
    </row>
    <row r="12" spans="1:11">
      <c r="A12" s="1" t="s">
        <v>28</v>
      </c>
      <c r="B12" s="2">
        <v>1540</v>
      </c>
      <c r="C12" s="2">
        <v>1290</v>
      </c>
      <c r="D12" s="2">
        <v>1.7</v>
      </c>
      <c r="E12" s="2">
        <v>1.4</v>
      </c>
      <c r="F12" s="2">
        <v>2.8</v>
      </c>
      <c r="H12" s="1"/>
    </row>
    <row r="13" spans="1:11">
      <c r="A13" s="1" t="s">
        <v>29</v>
      </c>
      <c r="B13" s="2">
        <v>84</v>
      </c>
      <c r="C13" s="2">
        <v>0.11</v>
      </c>
      <c r="D13" s="2">
        <v>8.0000000000000002E-3</v>
      </c>
      <c r="E13" s="2">
        <v>0.221</v>
      </c>
      <c r="F13" s="1"/>
      <c r="H13" s="1"/>
    </row>
    <row r="14" spans="1:11">
      <c r="A14" s="1" t="s">
        <v>30</v>
      </c>
      <c r="B14" s="2">
        <v>17</v>
      </c>
      <c r="C14" s="2">
        <v>1.4</v>
      </c>
      <c r="D14" s="2">
        <v>2E-3</v>
      </c>
      <c r="E14" s="2">
        <v>6.0000000000000001E-3</v>
      </c>
      <c r="F14" s="2">
        <v>0.01</v>
      </c>
    </row>
    <row r="15" spans="1:11">
      <c r="A15" s="1" t="s">
        <v>31</v>
      </c>
      <c r="B15" s="2">
        <v>4710</v>
      </c>
      <c r="C15" s="2">
        <v>1520</v>
      </c>
      <c r="D15" s="2">
        <v>13.4</v>
      </c>
      <c r="E15" s="2">
        <v>143</v>
      </c>
      <c r="F15" s="2">
        <v>203</v>
      </c>
      <c r="H15" s="1"/>
    </row>
    <row r="16" spans="1:11">
      <c r="A16" s="1" t="s">
        <v>32</v>
      </c>
      <c r="B16" s="2">
        <v>14900</v>
      </c>
      <c r="C16" s="2">
        <v>9060</v>
      </c>
      <c r="D16" s="2">
        <v>153</v>
      </c>
      <c r="E16" s="2">
        <v>671</v>
      </c>
      <c r="F16" s="2">
        <v>1000</v>
      </c>
      <c r="H16" s="1"/>
    </row>
    <row r="17" spans="1:11">
      <c r="A17" s="1" t="s">
        <v>61</v>
      </c>
      <c r="B17" s="2">
        <v>161</v>
      </c>
      <c r="C17" s="2">
        <v>11.5</v>
      </c>
      <c r="E17" s="3" t="s">
        <v>133</v>
      </c>
      <c r="F17" s="1"/>
      <c r="H17" s="1"/>
    </row>
    <row r="18" spans="1:11">
      <c r="A18" s="1" t="s">
        <v>83</v>
      </c>
      <c r="E18" s="3" t="s">
        <v>134</v>
      </c>
      <c r="F18" s="1"/>
      <c r="H18" s="1"/>
    </row>
    <row r="19" spans="1:11">
      <c r="A19" s="1" t="s">
        <v>84</v>
      </c>
      <c r="B19" s="2">
        <v>14.9</v>
      </c>
      <c r="C19" s="2">
        <v>0.01</v>
      </c>
      <c r="E19" s="3" t="s">
        <v>135</v>
      </c>
      <c r="F19" s="1"/>
      <c r="H19" s="1"/>
    </row>
    <row r="20" spans="1:11">
      <c r="A20" s="1" t="s">
        <v>85</v>
      </c>
      <c r="B20" s="2">
        <v>1.6</v>
      </c>
      <c r="C20" s="2">
        <v>3.0000000000000001E-3</v>
      </c>
      <c r="E20" s="3" t="s">
        <v>136</v>
      </c>
      <c r="F20" s="1"/>
      <c r="H20" s="1"/>
    </row>
    <row r="21" spans="1:11">
      <c r="A21" s="1" t="s">
        <v>106</v>
      </c>
      <c r="E21" s="3" t="s">
        <v>137</v>
      </c>
      <c r="F21" s="1"/>
      <c r="H21" s="1"/>
    </row>
    <row r="22" spans="1:11">
      <c r="A22" s="1" t="s">
        <v>107</v>
      </c>
      <c r="E22" s="3" t="s">
        <v>138</v>
      </c>
      <c r="F22" s="1"/>
      <c r="H22" s="1"/>
    </row>
    <row r="23" spans="1:11">
      <c r="A23" s="1" t="s">
        <v>139</v>
      </c>
      <c r="E23" s="3" t="s">
        <v>140</v>
      </c>
      <c r="F23" s="1"/>
      <c r="H23" s="1"/>
    </row>
    <row r="24" spans="1:11">
      <c r="A24" s="1" t="s">
        <v>34</v>
      </c>
      <c r="B24" s="2">
        <v>7</v>
      </c>
      <c r="C24" s="2">
        <v>3.4</v>
      </c>
      <c r="D24" s="2">
        <v>1.8</v>
      </c>
      <c r="E24" s="1"/>
      <c r="F24" s="1"/>
      <c r="H24" s="1"/>
    </row>
    <row r="25" spans="1:11">
      <c r="A25" s="1" t="s">
        <v>11</v>
      </c>
      <c r="B25" s="2">
        <v>19</v>
      </c>
      <c r="C25" s="2">
        <v>2.1</v>
      </c>
      <c r="D25" s="8"/>
      <c r="E25" s="1"/>
      <c r="F25" s="1"/>
      <c r="H25" s="1"/>
      <c r="I25" s="1"/>
    </row>
    <row r="26" spans="1:11">
      <c r="A26" s="1" t="s">
        <v>39</v>
      </c>
      <c r="B26" s="2">
        <v>58</v>
      </c>
      <c r="C26" s="2">
        <v>33</v>
      </c>
      <c r="D26" s="8"/>
      <c r="E26" s="1"/>
      <c r="F26" s="2">
        <v>51.7</v>
      </c>
      <c r="H26" s="1"/>
    </row>
    <row r="27" spans="1:11">
      <c r="A27" s="1" t="s">
        <v>63</v>
      </c>
      <c r="B27" s="1"/>
      <c r="D27" s="8"/>
      <c r="E27" s="2">
        <v>5.7</v>
      </c>
      <c r="H27" s="1"/>
      <c r="I27" s="1"/>
      <c r="J27" s="1"/>
    </row>
    <row r="28" spans="1:11">
      <c r="A28" s="1" t="s">
        <v>141</v>
      </c>
      <c r="B28" s="1"/>
      <c r="D28" s="8"/>
      <c r="E28" s="2">
        <v>0.2</v>
      </c>
      <c r="H28" s="1"/>
      <c r="I28" s="1"/>
      <c r="J28" s="1"/>
    </row>
    <row r="29" spans="1:11">
      <c r="A29" s="1" t="s">
        <v>87</v>
      </c>
      <c r="B29" s="1"/>
      <c r="D29" s="6">
        <v>19.2</v>
      </c>
      <c r="E29" s="2">
        <v>193</v>
      </c>
      <c r="H29" s="1"/>
      <c r="J29" s="1"/>
    </row>
    <row r="30" spans="1:11">
      <c r="A30" s="1" t="s">
        <v>111</v>
      </c>
      <c r="B30" s="3" t="s">
        <v>142</v>
      </c>
      <c r="C30" s="2">
        <v>0.24</v>
      </c>
      <c r="D30" s="8"/>
      <c r="E30" s="1"/>
      <c r="H30" s="1"/>
    </row>
    <row r="31" spans="1:11">
      <c r="A31" s="1" t="s">
        <v>41</v>
      </c>
      <c r="B31" s="3" t="s">
        <v>143</v>
      </c>
      <c r="C31" s="3" t="s">
        <v>144</v>
      </c>
      <c r="D31" s="6"/>
      <c r="J31" s="3"/>
      <c r="K31" s="3"/>
    </row>
    <row r="32" spans="1:11">
      <c r="F32" s="5"/>
      <c r="G32" s="4"/>
      <c r="H32" s="1"/>
    </row>
    <row r="33" spans="1:10">
      <c r="A33" s="1" t="s">
        <v>145</v>
      </c>
      <c r="F33" s="5"/>
      <c r="G33" s="4"/>
      <c r="H33" s="1"/>
    </row>
    <row r="34" spans="1:10">
      <c r="A34" s="1" t="s">
        <v>146</v>
      </c>
      <c r="B34" s="3">
        <v>1717</v>
      </c>
      <c r="C34" s="2">
        <v>1153</v>
      </c>
      <c r="F34" s="1">
        <v>1042</v>
      </c>
      <c r="G34" s="4"/>
      <c r="H34" s="1"/>
      <c r="J34" s="3"/>
    </row>
    <row r="35" spans="1:10">
      <c r="A35" s="1" t="s">
        <v>147</v>
      </c>
      <c r="B35" s="2">
        <v>4.3</v>
      </c>
      <c r="C35" s="2">
        <v>8.9</v>
      </c>
      <c r="F35" s="1">
        <v>2.7</v>
      </c>
      <c r="G35" s="4"/>
      <c r="H35" s="1"/>
    </row>
    <row r="36" spans="1:10">
      <c r="A36" s="1" t="s">
        <v>148</v>
      </c>
      <c r="B36" s="2">
        <v>53.8</v>
      </c>
      <c r="C36" s="2">
        <v>64.099999999999994</v>
      </c>
      <c r="D36" s="2">
        <v>51.52</v>
      </c>
      <c r="F36" s="3" t="s">
        <v>149</v>
      </c>
      <c r="G36" s="4"/>
      <c r="H36" s="1"/>
    </row>
    <row r="37" spans="1:10">
      <c r="A37" s="1" t="s">
        <v>87</v>
      </c>
      <c r="B37" s="2">
        <v>12.2</v>
      </c>
      <c r="C37" s="2">
        <v>6</v>
      </c>
      <c r="D37" s="2">
        <v>3.8</v>
      </c>
      <c r="F37" s="3" t="s">
        <v>150</v>
      </c>
      <c r="G37" s="4"/>
      <c r="H37" s="1"/>
    </row>
    <row r="38" spans="1:10">
      <c r="A38" s="1" t="s">
        <v>151</v>
      </c>
      <c r="B38" s="2">
        <v>0.54</v>
      </c>
      <c r="C38" s="2">
        <v>0.87</v>
      </c>
      <c r="D38" s="2">
        <v>1.23</v>
      </c>
      <c r="F38" s="5"/>
      <c r="G38" s="4"/>
      <c r="H38" s="1"/>
    </row>
    <row r="39" spans="1:10">
      <c r="A39" s="1" t="s">
        <v>152</v>
      </c>
      <c r="B39" s="2">
        <v>0.3</v>
      </c>
      <c r="C39" s="2">
        <v>0.71</v>
      </c>
      <c r="D39" s="2">
        <v>0.13</v>
      </c>
      <c r="F39" s="5"/>
      <c r="G39" s="4"/>
      <c r="H39" s="1"/>
    </row>
    <row r="40" spans="1:10">
      <c r="A40" s="1" t="s">
        <v>153</v>
      </c>
      <c r="B40" s="2">
        <v>4</v>
      </c>
      <c r="C40" s="2">
        <v>4</v>
      </c>
      <c r="F40" s="5"/>
      <c r="G40" s="4"/>
      <c r="H40" s="1"/>
    </row>
    <row r="41" spans="1:10">
      <c r="A41" s="1" t="s">
        <v>154</v>
      </c>
      <c r="C41" s="2">
        <v>0.5</v>
      </c>
      <c r="F41" s="5"/>
      <c r="G41" s="4"/>
      <c r="H41" s="1"/>
    </row>
    <row r="42" spans="1:10">
      <c r="F42" s="5"/>
      <c r="G42" s="4"/>
      <c r="H42" s="1"/>
    </row>
    <row r="43" spans="1:10">
      <c r="A43" s="1" t="s">
        <v>155</v>
      </c>
      <c r="H43" s="1"/>
    </row>
    <row r="44" spans="1:10">
      <c r="A44" s="1" t="s">
        <v>156</v>
      </c>
      <c r="H44" s="1"/>
    </row>
    <row r="45" spans="1:10">
      <c r="A45" s="1" t="s">
        <v>157</v>
      </c>
      <c r="H45" s="1"/>
    </row>
    <row r="46" spans="1:10">
      <c r="A46" s="1" t="s">
        <v>158</v>
      </c>
      <c r="H46" s="1"/>
    </row>
    <row r="47" spans="1:10">
      <c r="A47" s="1" t="s">
        <v>159</v>
      </c>
      <c r="H47" s="1"/>
    </row>
    <row r="48" spans="1:10">
      <c r="A48" s="1" t="s">
        <v>160</v>
      </c>
      <c r="H48" s="1"/>
    </row>
    <row r="49" spans="8:8">
      <c r="H49" s="1"/>
    </row>
    <row r="50" spans="8:8">
      <c r="H50" s="1"/>
    </row>
    <row r="51" spans="8:8">
      <c r="H51" s="1"/>
    </row>
    <row r="52" spans="8:8">
      <c r="H52" s="1"/>
    </row>
    <row r="53" spans="8:8">
      <c r="H53" s="1"/>
    </row>
    <row r="54" spans="8:8">
      <c r="H54" s="1"/>
    </row>
    <row r="55" spans="8:8">
      <c r="H55" s="1"/>
    </row>
    <row r="56" spans="8:8">
      <c r="H56" s="1"/>
    </row>
    <row r="57" spans="8:8">
      <c r="H57" s="1"/>
    </row>
    <row r="58" spans="8:8">
      <c r="H58" s="1"/>
    </row>
    <row r="59" spans="8:8">
      <c r="H59" s="1"/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E418D-A14A-469F-8AA1-684639E18B87}">
  <sheetPr>
    <pageSetUpPr autoPageBreaks="0"/>
  </sheetPr>
  <dimension ref="A1:T197"/>
  <sheetViews>
    <sheetView showOutlineSymbols="0" zoomScale="70" workbookViewId="0"/>
  </sheetViews>
  <sheetFormatPr defaultColWidth="9.6875" defaultRowHeight="15"/>
  <cols>
    <col min="1" max="1" width="16.6875" style="2" customWidth="1"/>
    <col min="2" max="16384" width="9.6875" style="2"/>
  </cols>
  <sheetData>
    <row r="1" spans="1:20">
      <c r="A1" s="1" t="s">
        <v>0</v>
      </c>
    </row>
    <row r="2" spans="1:20">
      <c r="A2" s="1" t="s">
        <v>161</v>
      </c>
    </row>
    <row r="5" spans="1:20" ht="12.75" customHeight="1">
      <c r="M5" s="1"/>
      <c r="N5" s="1"/>
      <c r="O5" s="1"/>
      <c r="P5" s="1"/>
      <c r="Q5" s="1"/>
      <c r="S5" s="10"/>
      <c r="T5" s="10"/>
    </row>
    <row r="6" spans="1:20" ht="12.75" customHeight="1"/>
    <row r="7" spans="1:20" ht="12.75" customHeight="1">
      <c r="M7" s="1"/>
      <c r="N7" s="1"/>
    </row>
    <row r="8" spans="1:20" ht="42" customHeight="1">
      <c r="C8" s="1" t="s">
        <v>162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3">
        <v>8</v>
      </c>
      <c r="K8" s="2">
        <v>9</v>
      </c>
      <c r="L8" s="2">
        <v>10</v>
      </c>
      <c r="M8" s="11"/>
      <c r="N8" s="11"/>
      <c r="O8" s="11"/>
      <c r="P8" s="11"/>
      <c r="Q8" s="11"/>
    </row>
    <row r="9" spans="1:20">
      <c r="C9" s="3" t="s">
        <v>2</v>
      </c>
      <c r="D9" s="3" t="s">
        <v>2</v>
      </c>
      <c r="E9" s="3" t="s">
        <v>2</v>
      </c>
      <c r="F9" s="3" t="s">
        <v>2</v>
      </c>
      <c r="G9" s="3" t="s">
        <v>24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/>
      <c r="N9" s="3"/>
      <c r="O9" s="3"/>
      <c r="P9" s="3"/>
      <c r="Q9" s="3"/>
      <c r="R9" s="3"/>
      <c r="S9" s="3"/>
      <c r="T9" s="3"/>
    </row>
    <row r="10" spans="1:20">
      <c r="A10" s="1" t="s">
        <v>3</v>
      </c>
      <c r="C10" s="1">
        <v>7.9</v>
      </c>
      <c r="D10" s="1">
        <v>5.29</v>
      </c>
      <c r="E10" s="1"/>
      <c r="F10" s="1">
        <v>7.4</v>
      </c>
      <c r="G10" s="3" t="s">
        <v>163</v>
      </c>
      <c r="H10" s="2">
        <v>5.7</v>
      </c>
      <c r="I10" s="6">
        <v>7</v>
      </c>
      <c r="J10" s="6">
        <v>6.7</v>
      </c>
      <c r="K10" s="2">
        <v>6.8</v>
      </c>
      <c r="L10" s="2">
        <v>7</v>
      </c>
    </row>
    <row r="11" spans="1:20">
      <c r="A11" s="1" t="s">
        <v>4</v>
      </c>
      <c r="C11" s="1">
        <v>19354</v>
      </c>
      <c r="D11" s="1">
        <v>255000</v>
      </c>
      <c r="E11" s="1">
        <v>193400</v>
      </c>
      <c r="F11" s="1">
        <v>19500</v>
      </c>
      <c r="G11" s="2">
        <v>154000</v>
      </c>
      <c r="H11" s="2">
        <v>169000</v>
      </c>
      <c r="I11" s="2">
        <v>23200</v>
      </c>
      <c r="J11" s="2">
        <v>29300</v>
      </c>
      <c r="K11" s="2">
        <v>84100</v>
      </c>
    </row>
    <row r="12" spans="1:20">
      <c r="A12" s="1" t="s">
        <v>5</v>
      </c>
      <c r="C12" s="1">
        <v>2712</v>
      </c>
      <c r="D12" s="1">
        <v>17</v>
      </c>
      <c r="E12" s="1">
        <v>3</v>
      </c>
      <c r="F12" s="1">
        <v>50</v>
      </c>
      <c r="G12" s="2">
        <v>110</v>
      </c>
      <c r="H12" s="2">
        <v>19</v>
      </c>
      <c r="I12" s="2">
        <v>39</v>
      </c>
      <c r="J12" s="2">
        <v>6.2</v>
      </c>
      <c r="K12" s="2">
        <v>140</v>
      </c>
      <c r="L12" s="2">
        <v>170</v>
      </c>
    </row>
    <row r="13" spans="1:20">
      <c r="A13" s="1" t="s">
        <v>25</v>
      </c>
      <c r="C13" s="1">
        <v>142</v>
      </c>
      <c r="D13" s="1">
        <v>0</v>
      </c>
      <c r="E13" s="1"/>
      <c r="F13" s="1"/>
      <c r="G13" s="2">
        <v>2301</v>
      </c>
      <c r="H13" s="1"/>
      <c r="I13" s="2">
        <v>397</v>
      </c>
      <c r="J13" s="2">
        <v>400</v>
      </c>
      <c r="K13" s="1"/>
    </row>
    <row r="14" spans="1:20">
      <c r="A14" s="1" t="s">
        <v>26</v>
      </c>
      <c r="C14" s="1">
        <v>6.4</v>
      </c>
      <c r="D14" s="1">
        <v>130</v>
      </c>
      <c r="E14" s="1">
        <v>34</v>
      </c>
      <c r="F14" s="1">
        <v>33.9</v>
      </c>
      <c r="G14" s="3" t="s">
        <v>164</v>
      </c>
      <c r="H14" s="2">
        <v>45</v>
      </c>
      <c r="I14" s="2">
        <v>70</v>
      </c>
      <c r="J14" s="2">
        <v>95</v>
      </c>
      <c r="K14" s="1"/>
    </row>
    <row r="15" spans="1:20">
      <c r="A15" s="1" t="s">
        <v>27</v>
      </c>
      <c r="C15" s="1">
        <v>1E-3</v>
      </c>
      <c r="D15" s="1"/>
      <c r="E15" s="1"/>
      <c r="F15" s="1"/>
      <c r="G15" s="1"/>
      <c r="H15" s="2">
        <v>4.2000000000000003E-2</v>
      </c>
      <c r="I15" s="1"/>
      <c r="J15" s="1"/>
      <c r="K15" s="1"/>
    </row>
    <row r="16" spans="1:20">
      <c r="A16" s="1" t="s">
        <v>28</v>
      </c>
      <c r="C16" s="1">
        <v>410</v>
      </c>
      <c r="D16" s="1">
        <v>93500</v>
      </c>
      <c r="E16" s="1">
        <v>36500</v>
      </c>
      <c r="F16" s="1">
        <v>797</v>
      </c>
      <c r="G16" s="2">
        <v>26500</v>
      </c>
      <c r="H16" s="2">
        <v>30700</v>
      </c>
      <c r="I16" s="2">
        <v>290</v>
      </c>
      <c r="J16" s="2">
        <v>1600</v>
      </c>
      <c r="K16" s="2">
        <v>7380</v>
      </c>
      <c r="L16" s="2">
        <v>698</v>
      </c>
    </row>
    <row r="17" spans="1:17">
      <c r="A17" s="1" t="s">
        <v>30</v>
      </c>
      <c r="C17" s="1">
        <v>1350</v>
      </c>
      <c r="D17" s="1">
        <v>12100</v>
      </c>
      <c r="E17" s="1">
        <v>2400</v>
      </c>
      <c r="F17" s="1">
        <v>206</v>
      </c>
      <c r="G17" s="2">
        <v>36</v>
      </c>
      <c r="H17" s="2">
        <v>1880</v>
      </c>
      <c r="I17" s="2">
        <v>60</v>
      </c>
      <c r="J17" s="2">
        <v>185</v>
      </c>
      <c r="K17" s="2">
        <v>2071</v>
      </c>
      <c r="L17" s="2">
        <v>155</v>
      </c>
    </row>
    <row r="18" spans="1:17">
      <c r="A18" s="1" t="s">
        <v>29</v>
      </c>
      <c r="C18" s="1">
        <v>3.0000000000000001E-3</v>
      </c>
      <c r="D18" s="1">
        <v>41</v>
      </c>
      <c r="E18" s="1">
        <v>294</v>
      </c>
      <c r="F18" s="1">
        <v>7.4</v>
      </c>
      <c r="G18" s="2">
        <v>1550</v>
      </c>
      <c r="H18" s="2">
        <v>407</v>
      </c>
      <c r="I18" s="2">
        <v>0.1</v>
      </c>
      <c r="J18" s="2">
        <v>17.2</v>
      </c>
      <c r="K18" s="2">
        <v>9.34</v>
      </c>
      <c r="L18" s="2">
        <v>129.16999999999999</v>
      </c>
    </row>
    <row r="19" spans="1:17">
      <c r="A19" s="1" t="s">
        <v>31</v>
      </c>
      <c r="C19" s="1">
        <v>390</v>
      </c>
      <c r="D19" s="1">
        <v>11700</v>
      </c>
      <c r="E19" s="1">
        <v>979</v>
      </c>
      <c r="F19" s="1">
        <v>88.4</v>
      </c>
      <c r="G19" s="2">
        <v>16500</v>
      </c>
      <c r="H19" s="2">
        <v>1095</v>
      </c>
      <c r="I19" s="2">
        <v>130</v>
      </c>
      <c r="J19" s="2">
        <v>240</v>
      </c>
      <c r="K19" s="2">
        <v>1480</v>
      </c>
      <c r="L19" s="2">
        <v>395</v>
      </c>
    </row>
    <row r="20" spans="1:17">
      <c r="A20" s="1" t="s">
        <v>32</v>
      </c>
      <c r="C20" s="1">
        <v>10770</v>
      </c>
      <c r="D20" s="1">
        <v>28100</v>
      </c>
      <c r="E20" s="1">
        <v>76200</v>
      </c>
      <c r="F20" s="1">
        <v>13200</v>
      </c>
      <c r="G20" s="2">
        <v>52700</v>
      </c>
      <c r="H20" s="2">
        <v>67500</v>
      </c>
      <c r="I20" s="2">
        <v>16500</v>
      </c>
      <c r="J20" s="2">
        <v>17750</v>
      </c>
      <c r="K20" s="2">
        <v>41200</v>
      </c>
      <c r="L20" s="2">
        <v>22300</v>
      </c>
    </row>
    <row r="21" spans="1:17">
      <c r="A21" s="1" t="s">
        <v>61</v>
      </c>
      <c r="C21" s="1">
        <v>2E-3</v>
      </c>
      <c r="D21" s="1"/>
      <c r="E21" s="1">
        <v>102</v>
      </c>
      <c r="F21" s="1"/>
      <c r="G21" s="2">
        <v>1390</v>
      </c>
      <c r="H21" s="2">
        <v>70.2</v>
      </c>
      <c r="I21" s="2">
        <v>0.5</v>
      </c>
      <c r="J21" s="2">
        <v>1.6</v>
      </c>
      <c r="K21" s="2">
        <v>0.66</v>
      </c>
      <c r="L21" s="2">
        <v>1.42</v>
      </c>
    </row>
    <row r="22" spans="1:17">
      <c r="A22" s="1" t="s">
        <v>84</v>
      </c>
      <c r="C22" s="1">
        <v>0.01</v>
      </c>
      <c r="D22" s="1"/>
      <c r="E22" s="1">
        <v>342</v>
      </c>
      <c r="F22" s="1"/>
      <c r="G22" s="2">
        <v>506</v>
      </c>
      <c r="H22" s="2">
        <v>243</v>
      </c>
      <c r="I22" s="1"/>
      <c r="J22" s="1"/>
      <c r="K22" s="3" t="s">
        <v>165</v>
      </c>
      <c r="L22" s="2">
        <v>0.01</v>
      </c>
    </row>
    <row r="23" spans="1:17">
      <c r="A23" s="1" t="s">
        <v>83</v>
      </c>
      <c r="C23" s="1">
        <v>3.0000000000000001E-3</v>
      </c>
      <c r="D23" s="1"/>
      <c r="E23" s="1"/>
      <c r="F23" s="1"/>
      <c r="G23" s="2">
        <v>6</v>
      </c>
      <c r="H23" s="2">
        <v>6.0999999999999999E-2</v>
      </c>
      <c r="I23" s="1"/>
      <c r="J23" s="1"/>
      <c r="K23" s="1"/>
      <c r="M23" s="3"/>
      <c r="N23" s="3"/>
      <c r="P23" s="3"/>
      <c r="Q23" s="3"/>
    </row>
    <row r="24" spans="1:17">
      <c r="A24" s="1" t="s">
        <v>85</v>
      </c>
      <c r="C24" s="1">
        <v>3.0000000000000001E-5</v>
      </c>
      <c r="D24" s="1"/>
      <c r="E24" s="1">
        <v>96</v>
      </c>
      <c r="F24" s="1"/>
      <c r="G24" s="2">
        <v>95</v>
      </c>
      <c r="H24" s="2">
        <v>60.4</v>
      </c>
      <c r="I24" s="1"/>
      <c r="J24" s="1"/>
      <c r="K24" s="1"/>
    </row>
    <row r="25" spans="1:17">
      <c r="A25" s="1" t="s">
        <v>86</v>
      </c>
      <c r="C25" s="1">
        <v>8</v>
      </c>
      <c r="D25" s="1"/>
      <c r="E25" s="1">
        <v>2260</v>
      </c>
      <c r="F25" s="1">
        <v>49</v>
      </c>
      <c r="G25" s="2">
        <v>405</v>
      </c>
      <c r="H25" s="2">
        <v>1940</v>
      </c>
      <c r="I25" s="2">
        <v>22</v>
      </c>
      <c r="J25" s="2">
        <v>170</v>
      </c>
      <c r="K25" s="2">
        <v>446</v>
      </c>
      <c r="L25" s="2">
        <v>60</v>
      </c>
    </row>
    <row r="26" spans="1:17">
      <c r="A26" s="1" t="s">
        <v>62</v>
      </c>
      <c r="C26" s="1">
        <v>0.02</v>
      </c>
      <c r="D26" s="1"/>
      <c r="E26" s="1">
        <v>109</v>
      </c>
      <c r="F26" s="1">
        <v>4.0599999999999996</v>
      </c>
      <c r="G26" s="2">
        <v>194</v>
      </c>
      <c r="H26" s="2">
        <v>149</v>
      </c>
      <c r="I26" s="2">
        <v>9</v>
      </c>
      <c r="J26" s="2">
        <v>110</v>
      </c>
      <c r="K26" s="2">
        <v>4</v>
      </c>
      <c r="L26" s="2">
        <v>2</v>
      </c>
    </row>
    <row r="27" spans="1:17">
      <c r="A27" s="1" t="s">
        <v>34</v>
      </c>
      <c r="C27" s="1">
        <v>1.3</v>
      </c>
      <c r="D27" s="1"/>
      <c r="E27" s="1"/>
      <c r="F27" s="1">
        <v>1.93</v>
      </c>
      <c r="G27" s="1"/>
      <c r="H27" s="2">
        <v>0.6</v>
      </c>
      <c r="I27" s="2">
        <v>1.05</v>
      </c>
      <c r="J27" s="2">
        <v>1</v>
      </c>
      <c r="K27" s="1"/>
    </row>
    <row r="28" spans="1:17">
      <c r="A28" s="1" t="s">
        <v>87</v>
      </c>
      <c r="C28" s="1"/>
      <c r="D28" s="1"/>
      <c r="E28" s="1"/>
      <c r="F28" s="1">
        <v>3.38</v>
      </c>
      <c r="G28" s="2">
        <v>7</v>
      </c>
      <c r="H28" s="1" t="s">
        <v>166</v>
      </c>
      <c r="I28" s="2">
        <v>1.64</v>
      </c>
      <c r="J28" s="2">
        <v>3.55</v>
      </c>
      <c r="K28" s="2">
        <v>5</v>
      </c>
    </row>
    <row r="29" spans="1:17">
      <c r="A29" s="1" t="s">
        <v>35</v>
      </c>
      <c r="C29" s="1">
        <v>0.28000000000000003</v>
      </c>
      <c r="D29" s="1"/>
      <c r="E29" s="1"/>
      <c r="F29" s="1"/>
      <c r="G29" s="1"/>
      <c r="H29" s="1"/>
      <c r="I29" s="1"/>
      <c r="J29" s="1"/>
      <c r="K29" s="1"/>
    </row>
    <row r="30" spans="1:17">
      <c r="A30" s="1" t="s">
        <v>39</v>
      </c>
      <c r="C30" s="2">
        <v>5</v>
      </c>
      <c r="D30" s="1"/>
      <c r="E30" s="1"/>
      <c r="F30" s="3" t="s">
        <v>167</v>
      </c>
      <c r="G30" s="3" t="s">
        <v>168</v>
      </c>
      <c r="H30" s="3" t="s">
        <v>169</v>
      </c>
      <c r="I30" s="3" t="s">
        <v>170</v>
      </c>
      <c r="J30" s="3">
        <v>46</v>
      </c>
      <c r="K30" s="3" t="s">
        <v>171</v>
      </c>
      <c r="L30" s="2">
        <v>8</v>
      </c>
    </row>
    <row r="32" spans="1:17">
      <c r="A32" s="1" t="s">
        <v>172</v>
      </c>
      <c r="C32" s="1">
        <v>0.67</v>
      </c>
      <c r="D32" s="1"/>
      <c r="E32" s="1"/>
      <c r="F32" s="1"/>
      <c r="G32" s="1"/>
      <c r="H32" s="1"/>
      <c r="I32" s="1"/>
      <c r="J32" s="1"/>
      <c r="K32" s="1"/>
    </row>
    <row r="33" spans="1:12">
      <c r="A33" s="1" t="s">
        <v>11</v>
      </c>
      <c r="C33" s="1"/>
      <c r="D33" s="1"/>
      <c r="E33" s="1"/>
      <c r="F33" s="1">
        <v>164</v>
      </c>
      <c r="G33" s="2">
        <v>336</v>
      </c>
      <c r="H33" s="2">
        <v>51</v>
      </c>
      <c r="I33" s="2">
        <v>9.8000000000000007</v>
      </c>
      <c r="J33" s="2">
        <v>15</v>
      </c>
      <c r="K33" s="1"/>
    </row>
    <row r="35" spans="1:12">
      <c r="A35" s="1" t="s">
        <v>63</v>
      </c>
      <c r="C35" s="1">
        <v>3.0000000000000001E-3</v>
      </c>
      <c r="D35" s="1"/>
      <c r="E35" s="1"/>
      <c r="F35" s="1"/>
      <c r="G35" s="2">
        <v>5</v>
      </c>
      <c r="H35" s="2">
        <v>0.31</v>
      </c>
      <c r="I35" s="1"/>
      <c r="J35" s="1"/>
      <c r="K35" s="1"/>
    </row>
    <row r="36" spans="1:12">
      <c r="A36" s="1" t="s">
        <v>89</v>
      </c>
      <c r="C36" s="1">
        <v>3.0000000000000001E-3</v>
      </c>
      <c r="D36" s="1"/>
      <c r="E36" s="1"/>
      <c r="F36" s="1"/>
      <c r="G36" s="1"/>
      <c r="H36" s="1"/>
      <c r="I36" s="1"/>
      <c r="J36" s="1"/>
      <c r="K36" s="1"/>
    </row>
    <row r="37" spans="1:12">
      <c r="A37" s="1" t="s">
        <v>141</v>
      </c>
      <c r="C37" s="1">
        <v>2.9999999999999997E-4</v>
      </c>
      <c r="D37" s="1"/>
      <c r="E37" s="1"/>
      <c r="F37" s="1"/>
      <c r="G37" s="1"/>
      <c r="H37" s="1"/>
      <c r="I37" s="1"/>
      <c r="J37" s="1"/>
      <c r="K37" s="1"/>
    </row>
    <row r="38" spans="1:12">
      <c r="A38" s="1" t="s">
        <v>106</v>
      </c>
      <c r="C38" s="1">
        <v>2.9999999999999997E-4</v>
      </c>
      <c r="D38" s="1"/>
      <c r="E38" s="1"/>
      <c r="F38" s="1"/>
      <c r="G38" s="1"/>
      <c r="H38" s="2">
        <v>2.1000000000000001E-2</v>
      </c>
      <c r="I38" s="1"/>
      <c r="J38" s="1"/>
      <c r="K38" s="1"/>
    </row>
    <row r="39" spans="1:12">
      <c r="A39" s="1" t="s">
        <v>107</v>
      </c>
      <c r="C39" s="1">
        <v>1.0000000000000001E-5</v>
      </c>
      <c r="D39" s="1"/>
      <c r="E39" s="1"/>
      <c r="F39" s="1"/>
      <c r="G39" s="1"/>
      <c r="H39" s="1"/>
      <c r="I39" s="1"/>
      <c r="J39" s="1"/>
      <c r="K39" s="1"/>
    </row>
    <row r="40" spans="1:12">
      <c r="A40" s="1" t="s">
        <v>139</v>
      </c>
      <c r="C40" s="1">
        <v>2.0000000000000001E-4</v>
      </c>
      <c r="D40" s="1"/>
      <c r="E40" s="1"/>
      <c r="F40" s="1"/>
      <c r="G40" s="1"/>
      <c r="H40" s="1"/>
      <c r="I40" s="1"/>
      <c r="J40" s="1"/>
      <c r="K40" s="1"/>
    </row>
    <row r="41" spans="1:12">
      <c r="A41" s="1" t="s">
        <v>88</v>
      </c>
      <c r="C41" s="1"/>
      <c r="D41" s="1"/>
      <c r="E41" s="1">
        <v>1510</v>
      </c>
      <c r="F41" s="1">
        <v>184</v>
      </c>
      <c r="G41" s="2">
        <v>99</v>
      </c>
      <c r="H41" s="2">
        <v>1060</v>
      </c>
      <c r="I41" s="2">
        <v>60</v>
      </c>
      <c r="J41" s="2">
        <v>31</v>
      </c>
      <c r="K41" s="2">
        <v>335</v>
      </c>
      <c r="L41" s="2">
        <v>100</v>
      </c>
    </row>
    <row r="42" spans="1:12">
      <c r="A42" s="1" t="s">
        <v>173</v>
      </c>
      <c r="C42" s="1"/>
      <c r="D42" s="1"/>
      <c r="E42" s="1"/>
      <c r="F42" s="1"/>
      <c r="H42" s="2">
        <v>21</v>
      </c>
      <c r="I42" s="3" t="s">
        <v>174</v>
      </c>
      <c r="J42" s="3" t="s">
        <v>175</v>
      </c>
      <c r="K42" s="2">
        <v>23.3</v>
      </c>
      <c r="L42" s="2">
        <v>627.6</v>
      </c>
    </row>
    <row r="43" spans="1:12">
      <c r="A43" s="1" t="s">
        <v>176</v>
      </c>
      <c r="C43" s="1"/>
      <c r="D43" s="1"/>
      <c r="E43" s="1"/>
      <c r="F43" s="1"/>
      <c r="H43" s="2">
        <v>3</v>
      </c>
      <c r="I43" s="1"/>
      <c r="J43" s="1"/>
      <c r="K43" s="2">
        <v>5.6</v>
      </c>
      <c r="L43" s="2">
        <v>62</v>
      </c>
    </row>
    <row r="44" spans="1:12">
      <c r="A44" s="1" t="s">
        <v>177</v>
      </c>
      <c r="C44" s="1"/>
      <c r="D44" s="1"/>
      <c r="E44" s="1"/>
      <c r="F44" s="1"/>
      <c r="I44" s="1"/>
      <c r="J44" s="1"/>
      <c r="K44" s="2">
        <v>1.2</v>
      </c>
      <c r="L44" s="2">
        <v>2.2000000000000002</v>
      </c>
    </row>
    <row r="45" spans="1:12">
      <c r="A45" s="1" t="s">
        <v>178</v>
      </c>
      <c r="C45" s="1"/>
      <c r="D45" s="1"/>
      <c r="E45" s="1"/>
      <c r="F45" s="1"/>
      <c r="I45" s="1"/>
      <c r="J45" s="1"/>
      <c r="L45" s="2">
        <v>16.399999999999999</v>
      </c>
    </row>
    <row r="46" spans="1:12">
      <c r="A46" s="1" t="s">
        <v>179</v>
      </c>
      <c r="C46" s="1"/>
      <c r="D46" s="1"/>
      <c r="E46" s="1"/>
      <c r="F46" s="1">
        <v>2670</v>
      </c>
      <c r="G46" s="1"/>
      <c r="H46" s="2">
        <v>183</v>
      </c>
      <c r="I46" s="1"/>
      <c r="J46" s="1"/>
      <c r="K46" s="1"/>
    </row>
    <row r="47" spans="1:12">
      <c r="A47" s="1" t="s">
        <v>180</v>
      </c>
      <c r="C47" s="1"/>
      <c r="D47" s="1"/>
      <c r="E47" s="1"/>
      <c r="F47" s="1">
        <v>4.3499999999999997E-2</v>
      </c>
      <c r="G47" s="1"/>
      <c r="H47" s="1"/>
      <c r="I47" s="1"/>
      <c r="J47" s="1"/>
      <c r="K47" s="2">
        <v>3.5500000000000002E-3</v>
      </c>
      <c r="L47" s="2">
        <v>2.7019999999999999E-2</v>
      </c>
    </row>
    <row r="48" spans="1:12">
      <c r="A48" s="1" t="s">
        <v>181</v>
      </c>
      <c r="C48" s="1"/>
      <c r="D48" s="1"/>
      <c r="E48" s="1"/>
      <c r="F48" s="1"/>
      <c r="G48" s="1"/>
      <c r="H48" s="1"/>
      <c r="I48" s="1"/>
      <c r="J48" s="1"/>
      <c r="K48" s="2">
        <v>2.8900000000000002E-3</v>
      </c>
      <c r="L48" s="2">
        <v>1.4109999999999999E-2</v>
      </c>
    </row>
    <row r="49" spans="1:12">
      <c r="A49" s="1" t="s">
        <v>40</v>
      </c>
      <c r="C49" s="1"/>
      <c r="D49" s="1">
        <v>415</v>
      </c>
      <c r="E49" s="1">
        <v>313900</v>
      </c>
      <c r="F49" s="1"/>
      <c r="G49" s="2">
        <v>257000</v>
      </c>
      <c r="H49" s="2">
        <v>274000</v>
      </c>
      <c r="I49" s="2">
        <v>42100</v>
      </c>
      <c r="J49" s="2">
        <v>50200</v>
      </c>
      <c r="K49" s="2">
        <v>137000</v>
      </c>
      <c r="L49" s="2">
        <v>59000</v>
      </c>
    </row>
    <row r="50" spans="1:12">
      <c r="A50" s="1" t="s">
        <v>182</v>
      </c>
      <c r="C50" s="1"/>
      <c r="D50" s="1"/>
      <c r="E50" s="1">
        <v>1.2070000000000001</v>
      </c>
      <c r="F50" s="1"/>
      <c r="G50" s="1"/>
      <c r="H50" s="2">
        <v>1.19</v>
      </c>
      <c r="I50" s="3" t="s">
        <v>183</v>
      </c>
      <c r="J50" s="3"/>
      <c r="K50" s="2">
        <v>1.093</v>
      </c>
      <c r="L50" s="2">
        <v>1.04</v>
      </c>
    </row>
    <row r="51" spans="1:12">
      <c r="A51" s="1" t="s">
        <v>184</v>
      </c>
      <c r="C51" s="1"/>
      <c r="D51" s="1">
        <v>46.1</v>
      </c>
      <c r="E51" s="1"/>
      <c r="F51" s="2">
        <v>34</v>
      </c>
      <c r="G51" s="2">
        <v>305</v>
      </c>
      <c r="H51" s="2">
        <v>108</v>
      </c>
      <c r="I51" s="2">
        <v>96</v>
      </c>
      <c r="J51" s="2">
        <v>138</v>
      </c>
      <c r="K51" s="2">
        <v>52</v>
      </c>
      <c r="L51" s="2">
        <v>57</v>
      </c>
    </row>
    <row r="52" spans="1:12">
      <c r="F52" s="4"/>
      <c r="G52" s="5"/>
      <c r="H52" s="4"/>
      <c r="I52" s="5"/>
      <c r="J52" s="5"/>
    </row>
    <row r="53" spans="1:12">
      <c r="A53" s="1" t="s">
        <v>185</v>
      </c>
      <c r="F53" s="5"/>
      <c r="G53" s="4"/>
    </row>
    <row r="54" spans="1:12">
      <c r="B54" s="1" t="s">
        <v>186</v>
      </c>
      <c r="F54" s="5"/>
      <c r="G54" s="4"/>
    </row>
    <row r="55" spans="1:12">
      <c r="A55" s="1" t="s">
        <v>187</v>
      </c>
    </row>
    <row r="56" spans="1:12">
      <c r="A56" s="1" t="s">
        <v>188</v>
      </c>
    </row>
    <row r="57" spans="1:12">
      <c r="B57" s="1" t="s">
        <v>189</v>
      </c>
    </row>
    <row r="58" spans="1:12">
      <c r="A58" s="1" t="s">
        <v>190</v>
      </c>
    </row>
    <row r="59" spans="1:12">
      <c r="A59" s="1" t="s">
        <v>191</v>
      </c>
    </row>
    <row r="60" spans="1:12">
      <c r="A60" s="1" t="s">
        <v>192</v>
      </c>
    </row>
    <row r="61" spans="1:12">
      <c r="B61" s="1" t="s">
        <v>193</v>
      </c>
    </row>
    <row r="62" spans="1:12">
      <c r="A62" s="1" t="s">
        <v>194</v>
      </c>
    </row>
    <row r="63" spans="1:12">
      <c r="B63" s="1" t="s">
        <v>195</v>
      </c>
    </row>
    <row r="64" spans="1:12">
      <c r="A64" s="1" t="s">
        <v>196</v>
      </c>
    </row>
    <row r="65" spans="1:2">
      <c r="B65" s="1" t="s">
        <v>195</v>
      </c>
    </row>
    <row r="66" spans="1:2">
      <c r="A66" s="1" t="s">
        <v>197</v>
      </c>
    </row>
    <row r="67" spans="1:2">
      <c r="A67" s="1" t="s">
        <v>198</v>
      </c>
    </row>
    <row r="69" spans="1:2">
      <c r="A69" s="1" t="s">
        <v>199</v>
      </c>
    </row>
    <row r="111" spans="11:13">
      <c r="K111" s="1"/>
    </row>
    <row r="112" spans="11:13">
      <c r="L112" s="5"/>
      <c r="M112" s="5"/>
    </row>
    <row r="113" spans="11:13">
      <c r="L113" s="5"/>
      <c r="M113" s="5"/>
    </row>
    <row r="114" spans="11:13">
      <c r="L114" s="5"/>
      <c r="M114" s="5"/>
    </row>
    <row r="115" spans="11:13">
      <c r="L115" s="5"/>
      <c r="M115" s="5"/>
    </row>
    <row r="116" spans="11:13">
      <c r="L116" s="5"/>
      <c r="M116" s="5"/>
    </row>
    <row r="117" spans="11:13">
      <c r="L117" s="5"/>
      <c r="M117" s="5"/>
    </row>
    <row r="118" spans="11:13">
      <c r="L118" s="5"/>
      <c r="M118" s="5"/>
    </row>
    <row r="119" spans="11:13">
      <c r="L119" s="5"/>
      <c r="M119" s="5"/>
    </row>
    <row r="120" spans="11:13">
      <c r="L120" s="5"/>
      <c r="M120" s="5"/>
    </row>
    <row r="121" spans="11:13">
      <c r="L121" s="5"/>
      <c r="M121" s="5"/>
    </row>
    <row r="122" spans="11:13">
      <c r="K122" s="1"/>
      <c r="L122" s="5"/>
      <c r="M122" s="5"/>
    </row>
    <row r="124" spans="11:13">
      <c r="L124" s="1"/>
    </row>
    <row r="125" spans="11:13">
      <c r="K125" s="1"/>
    </row>
    <row r="126" spans="11:13">
      <c r="K126" s="1"/>
    </row>
    <row r="127" spans="11:13">
      <c r="K127" s="1"/>
    </row>
    <row r="128" spans="11:13">
      <c r="K128" s="1"/>
    </row>
    <row r="129" spans="1:13">
      <c r="K129" s="1"/>
    </row>
    <row r="131" spans="1:13">
      <c r="K131" s="1"/>
      <c r="M131" s="12"/>
    </row>
    <row r="132" spans="1:13">
      <c r="K132" s="1"/>
      <c r="M132" s="12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3">
      <c r="A137" s="1"/>
      <c r="K137" s="1"/>
    </row>
    <row r="138" spans="1:13">
      <c r="A138" s="1"/>
      <c r="K138" s="1"/>
    </row>
    <row r="139" spans="1:13">
      <c r="A139" s="1"/>
      <c r="K139" s="1"/>
    </row>
    <row r="140" spans="1:13">
      <c r="A140" s="1"/>
      <c r="K140" s="1"/>
    </row>
    <row r="141" spans="1:13">
      <c r="A141" s="1"/>
      <c r="K141" s="1"/>
    </row>
    <row r="142" spans="1:13">
      <c r="A142" s="1"/>
      <c r="K142" s="1"/>
    </row>
    <row r="143" spans="1:13">
      <c r="A143" s="1"/>
      <c r="K143" s="1"/>
    </row>
    <row r="144" spans="1:13">
      <c r="A144" s="1"/>
      <c r="K144" s="1"/>
    </row>
    <row r="145" spans="1:11">
      <c r="A145" s="1"/>
      <c r="K145" s="1"/>
    </row>
    <row r="146" spans="1:11">
      <c r="A146" s="1"/>
      <c r="K146" s="1"/>
    </row>
    <row r="147" spans="1:11">
      <c r="A147" s="1"/>
      <c r="K147" s="1"/>
    </row>
    <row r="148" spans="1:11">
      <c r="A148" s="1"/>
      <c r="K148" s="1"/>
    </row>
    <row r="149" spans="1:11">
      <c r="A149" s="1"/>
      <c r="K149" s="1"/>
    </row>
    <row r="150" spans="1:11">
      <c r="A150" s="1"/>
      <c r="K150" s="1"/>
    </row>
    <row r="151" spans="1:11">
      <c r="A151" s="1"/>
      <c r="K151" s="1"/>
    </row>
    <row r="152" spans="1:11">
      <c r="A152" s="1"/>
      <c r="K152" s="1"/>
    </row>
    <row r="153" spans="1:11">
      <c r="A153" s="1"/>
      <c r="K153" s="1"/>
    </row>
    <row r="154" spans="1:11">
      <c r="A154" s="1"/>
      <c r="K154" s="1"/>
    </row>
    <row r="155" spans="1:11">
      <c r="A155" s="1"/>
      <c r="K155" s="1"/>
    </row>
    <row r="156" spans="1:11">
      <c r="A156" s="1"/>
      <c r="K156" s="1"/>
    </row>
    <row r="157" spans="1:11">
      <c r="A157" s="1"/>
      <c r="K157" s="1"/>
    </row>
    <row r="158" spans="1:11">
      <c r="A158" s="1"/>
      <c r="K158" s="1"/>
    </row>
    <row r="159" spans="1:11">
      <c r="A159" s="1"/>
      <c r="K159" s="1"/>
    </row>
    <row r="160" spans="1:11">
      <c r="A160" s="1"/>
      <c r="K160" s="1"/>
    </row>
    <row r="161" spans="1:11">
      <c r="A161" s="1"/>
      <c r="K161" s="1"/>
    </row>
    <row r="162" spans="1:11">
      <c r="A162" s="1"/>
      <c r="K162" s="1"/>
    </row>
    <row r="163" spans="1:11">
      <c r="A163" s="1"/>
      <c r="K163" s="1"/>
    </row>
    <row r="164" spans="1:11">
      <c r="A164" s="1"/>
      <c r="K164" s="1"/>
    </row>
    <row r="165" spans="1:11">
      <c r="A165" s="1"/>
      <c r="K165" s="1"/>
    </row>
    <row r="166" spans="1:11">
      <c r="A166" s="1"/>
      <c r="K166" s="1"/>
    </row>
    <row r="167" spans="1:11">
      <c r="A167" s="1"/>
      <c r="K167" s="1"/>
    </row>
    <row r="168" spans="1:11">
      <c r="A168" s="1"/>
      <c r="K168" s="1"/>
    </row>
    <row r="169" spans="1:11">
      <c r="A169" s="1"/>
      <c r="K169" s="1"/>
    </row>
    <row r="170" spans="1:11">
      <c r="A170" s="1"/>
      <c r="K170" s="1"/>
    </row>
    <row r="171" spans="1:11">
      <c r="A171" s="1"/>
      <c r="K171" s="1"/>
    </row>
    <row r="172" spans="1:11">
      <c r="A172" s="1"/>
      <c r="K172" s="1"/>
    </row>
    <row r="173" spans="1:11">
      <c r="A173" s="1"/>
      <c r="K173" s="1"/>
    </row>
    <row r="174" spans="1:11">
      <c r="A174" s="1"/>
      <c r="K174" s="1"/>
    </row>
    <row r="175" spans="1:11">
      <c r="A175" s="1"/>
      <c r="K175" s="1"/>
    </row>
    <row r="176" spans="1:11">
      <c r="A176" s="1"/>
      <c r="K176" s="1"/>
    </row>
    <row r="177" spans="1:11">
      <c r="A177" s="1"/>
      <c r="K177" s="1"/>
    </row>
    <row r="178" spans="1:11">
      <c r="A178" s="1"/>
      <c r="K178" s="1"/>
    </row>
    <row r="179" spans="1:11">
      <c r="A179" s="1"/>
      <c r="K179" s="1"/>
    </row>
    <row r="180" spans="1:11">
      <c r="A180" s="1"/>
      <c r="K180" s="1"/>
    </row>
    <row r="181" spans="1:11">
      <c r="A181" s="1"/>
      <c r="K181" s="1"/>
    </row>
    <row r="182" spans="1:11">
      <c r="A182" s="1"/>
      <c r="K182" s="1"/>
    </row>
    <row r="183" spans="1:11">
      <c r="A183" s="1"/>
      <c r="K183" s="1"/>
    </row>
    <row r="184" spans="1:11">
      <c r="A184" s="1"/>
      <c r="K184" s="1"/>
    </row>
    <row r="185" spans="1:11">
      <c r="A185" s="1"/>
      <c r="K185" s="1"/>
    </row>
    <row r="186" spans="1:11">
      <c r="A186" s="1"/>
      <c r="K186" s="1"/>
    </row>
    <row r="187" spans="1:11">
      <c r="A187" s="1"/>
      <c r="K187" s="1"/>
    </row>
    <row r="188" spans="1:11">
      <c r="A188" s="1"/>
      <c r="K188" s="1"/>
    </row>
    <row r="189" spans="1:11">
      <c r="A189" s="1"/>
      <c r="K189" s="1"/>
    </row>
    <row r="190" spans="1:11">
      <c r="A190" s="1"/>
      <c r="K190" s="1"/>
    </row>
    <row r="191" spans="1:11">
      <c r="A191" s="1"/>
      <c r="K191" s="1"/>
    </row>
    <row r="192" spans="1:11">
      <c r="A192" s="1"/>
      <c r="K192" s="1"/>
    </row>
    <row r="193" spans="1:11">
      <c r="A193" s="1"/>
      <c r="K193" s="1"/>
    </row>
    <row r="194" spans="1:11">
      <c r="A194" s="1"/>
      <c r="K194" s="1"/>
    </row>
    <row r="195" spans="1:11">
      <c r="A195" s="1"/>
      <c r="K195" s="1"/>
    </row>
    <row r="196" spans="1:11">
      <c r="A196" s="1"/>
      <c r="K196" s="1"/>
    </row>
    <row r="197" spans="1:11">
      <c r="A197" s="1"/>
      <c r="K197" s="1"/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7694-2367-422B-83C8-BCFB30427BE3}">
  <sheetPr>
    <pageSetUpPr autoPageBreaks="0"/>
  </sheetPr>
  <dimension ref="A1:X69"/>
  <sheetViews>
    <sheetView showOutlineSymbols="0" zoomScale="70" workbookViewId="0"/>
  </sheetViews>
  <sheetFormatPr defaultColWidth="9.6875" defaultRowHeight="15"/>
  <cols>
    <col min="1" max="1" width="16.6875" style="16" customWidth="1"/>
    <col min="2" max="18" width="8.6875" style="16" customWidth="1"/>
    <col min="19" max="16384" width="9.6875" style="16"/>
  </cols>
  <sheetData>
    <row r="1" spans="1:24" ht="14.15" customHeight="1">
      <c r="A1" s="16" t="s">
        <v>225</v>
      </c>
    </row>
    <row r="3" spans="1:24" ht="14.15" customHeight="1">
      <c r="A3" s="16" t="s">
        <v>226</v>
      </c>
      <c r="B3" s="17" t="s">
        <v>227</v>
      </c>
      <c r="C3" s="17" t="s">
        <v>228</v>
      </c>
      <c r="D3" s="17" t="s">
        <v>229</v>
      </c>
      <c r="E3" s="17" t="s">
        <v>230</v>
      </c>
      <c r="F3" s="17" t="s">
        <v>231</v>
      </c>
      <c r="G3" s="17" t="s">
        <v>232</v>
      </c>
      <c r="H3" s="17" t="s">
        <v>233</v>
      </c>
      <c r="I3" s="17" t="s">
        <v>234</v>
      </c>
      <c r="J3" s="17" t="s">
        <v>235</v>
      </c>
      <c r="K3" s="17" t="s">
        <v>236</v>
      </c>
      <c r="L3" s="17" t="s">
        <v>237</v>
      </c>
      <c r="M3" s="17" t="s">
        <v>238</v>
      </c>
      <c r="N3" s="17" t="s">
        <v>239</v>
      </c>
      <c r="O3" s="17" t="s">
        <v>240</v>
      </c>
      <c r="P3" s="17" t="s">
        <v>241</v>
      </c>
      <c r="Q3" s="17" t="s">
        <v>242</v>
      </c>
      <c r="R3" s="17" t="s">
        <v>243</v>
      </c>
      <c r="S3" s="17" t="s">
        <v>244</v>
      </c>
      <c r="T3" s="17" t="s">
        <v>245</v>
      </c>
      <c r="U3" s="17" t="s">
        <v>246</v>
      </c>
      <c r="V3" s="17" t="s">
        <v>247</v>
      </c>
      <c r="W3" s="17" t="s">
        <v>248</v>
      </c>
      <c r="X3" s="17" t="s">
        <v>249</v>
      </c>
    </row>
    <row r="4" spans="1:24" ht="12.75" customHeight="1">
      <c r="A4" s="18" t="s">
        <v>250</v>
      </c>
      <c r="B4" s="19" t="s">
        <v>251</v>
      </c>
      <c r="C4" s="19" t="s">
        <v>251</v>
      </c>
      <c r="D4" s="19" t="s">
        <v>251</v>
      </c>
      <c r="E4" s="19" t="s">
        <v>251</v>
      </c>
      <c r="F4" s="19" t="s">
        <v>251</v>
      </c>
      <c r="G4" s="19" t="s">
        <v>251</v>
      </c>
      <c r="H4" s="19" t="s">
        <v>251</v>
      </c>
      <c r="I4" s="19" t="s">
        <v>251</v>
      </c>
      <c r="J4" s="19" t="s">
        <v>251</v>
      </c>
      <c r="K4" s="19" t="s">
        <v>251</v>
      </c>
      <c r="L4" s="19" t="s">
        <v>251</v>
      </c>
      <c r="M4" s="19" t="s">
        <v>251</v>
      </c>
      <c r="N4" s="19" t="s">
        <v>252</v>
      </c>
      <c r="O4" s="19" t="s">
        <v>253</v>
      </c>
      <c r="P4" s="19" t="s">
        <v>253</v>
      </c>
      <c r="Q4" s="19" t="s">
        <v>254</v>
      </c>
      <c r="R4" s="19" t="s">
        <v>255</v>
      </c>
      <c r="S4" s="19" t="s">
        <v>255</v>
      </c>
      <c r="T4" s="19" t="s">
        <v>256</v>
      </c>
      <c r="U4" s="19" t="s">
        <v>256</v>
      </c>
      <c r="V4" s="19" t="s">
        <v>257</v>
      </c>
      <c r="W4" s="19" t="s">
        <v>256</v>
      </c>
      <c r="X4" s="19" t="s">
        <v>258</v>
      </c>
    </row>
    <row r="5" spans="1:24" ht="12.75" customHeight="1">
      <c r="A5" s="20" t="s">
        <v>259</v>
      </c>
      <c r="B5" s="19" t="s">
        <v>260</v>
      </c>
      <c r="C5" s="19" t="s">
        <v>261</v>
      </c>
      <c r="D5" s="19" t="s">
        <v>262</v>
      </c>
      <c r="E5" s="19" t="s">
        <v>263</v>
      </c>
      <c r="F5" s="19" t="s">
        <v>264</v>
      </c>
      <c r="G5" s="19" t="s">
        <v>265</v>
      </c>
      <c r="H5" s="19" t="s">
        <v>266</v>
      </c>
      <c r="I5" s="19" t="s">
        <v>267</v>
      </c>
      <c r="J5" s="19" t="s">
        <v>268</v>
      </c>
      <c r="K5" s="19" t="s">
        <v>269</v>
      </c>
      <c r="L5" s="19" t="s">
        <v>270</v>
      </c>
      <c r="M5" s="19" t="s">
        <v>271</v>
      </c>
      <c r="N5" s="19" t="s">
        <v>272</v>
      </c>
      <c r="O5" s="19" t="s">
        <v>273</v>
      </c>
      <c r="P5" s="19" t="s">
        <v>274</v>
      </c>
      <c r="Q5" s="19" t="s">
        <v>275</v>
      </c>
      <c r="R5" s="19" t="s">
        <v>276</v>
      </c>
      <c r="S5" s="19" t="s">
        <v>277</v>
      </c>
      <c r="T5" s="19" t="s">
        <v>278</v>
      </c>
      <c r="U5" s="19" t="s">
        <v>279</v>
      </c>
      <c r="V5" s="19" t="s">
        <v>280</v>
      </c>
      <c r="W5" s="19" t="s">
        <v>281</v>
      </c>
      <c r="X5" s="19" t="s">
        <v>282</v>
      </c>
    </row>
    <row r="6" spans="1:24" ht="12.75" customHeight="1">
      <c r="A6" s="20" t="s">
        <v>283</v>
      </c>
      <c r="B6" s="19" t="s">
        <v>284</v>
      </c>
      <c r="C6" s="19" t="s">
        <v>285</v>
      </c>
      <c r="D6" s="19" t="s">
        <v>286</v>
      </c>
      <c r="E6" s="19" t="s">
        <v>285</v>
      </c>
      <c r="F6" s="19" t="s">
        <v>287</v>
      </c>
      <c r="G6" s="19" t="s">
        <v>288</v>
      </c>
      <c r="H6" s="19" t="s">
        <v>289</v>
      </c>
      <c r="I6" s="19" t="s">
        <v>288</v>
      </c>
      <c r="J6" s="19" t="s">
        <v>290</v>
      </c>
      <c r="K6" s="19" t="s">
        <v>290</v>
      </c>
      <c r="L6" s="19" t="s">
        <v>288</v>
      </c>
      <c r="M6" s="19" t="s">
        <v>291</v>
      </c>
      <c r="N6" s="19" t="s">
        <v>292</v>
      </c>
      <c r="O6" s="19" t="s">
        <v>293</v>
      </c>
      <c r="P6" s="19" t="s">
        <v>294</v>
      </c>
      <c r="Q6" s="19" t="s">
        <v>294</v>
      </c>
      <c r="R6" s="19" t="s">
        <v>295</v>
      </c>
      <c r="S6" s="19" t="s">
        <v>291</v>
      </c>
      <c r="T6" s="19" t="s">
        <v>296</v>
      </c>
      <c r="U6" s="21" t="s">
        <v>297</v>
      </c>
      <c r="V6" s="19" t="s">
        <v>298</v>
      </c>
      <c r="W6" s="21" t="s">
        <v>299</v>
      </c>
      <c r="X6" s="19" t="s">
        <v>300</v>
      </c>
    </row>
    <row r="7" spans="1:24">
      <c r="A7" s="16" t="s">
        <v>301</v>
      </c>
      <c r="B7" s="22" t="s">
        <v>2</v>
      </c>
      <c r="C7" s="22" t="s">
        <v>2</v>
      </c>
      <c r="D7" s="22" t="s">
        <v>2</v>
      </c>
      <c r="E7" s="22" t="s">
        <v>2</v>
      </c>
      <c r="F7" s="22" t="s">
        <v>2</v>
      </c>
      <c r="G7" s="22" t="s">
        <v>2</v>
      </c>
      <c r="H7" s="22" t="s">
        <v>2</v>
      </c>
      <c r="I7" s="22" t="s">
        <v>2</v>
      </c>
      <c r="J7" s="22" t="s">
        <v>2</v>
      </c>
      <c r="K7" s="22" t="s">
        <v>2</v>
      </c>
      <c r="L7" s="22" t="s">
        <v>2</v>
      </c>
      <c r="M7" s="22" t="s">
        <v>2</v>
      </c>
      <c r="N7" s="22" t="s">
        <v>2</v>
      </c>
      <c r="O7" s="22" t="s">
        <v>2</v>
      </c>
      <c r="P7" s="22" t="s">
        <v>2</v>
      </c>
      <c r="Q7" s="22" t="s">
        <v>2</v>
      </c>
      <c r="R7" s="22" t="s">
        <v>2</v>
      </c>
      <c r="S7" s="22" t="s">
        <v>2</v>
      </c>
      <c r="T7" s="22" t="s">
        <v>2</v>
      </c>
      <c r="U7" s="22" t="s">
        <v>2</v>
      </c>
      <c r="V7" s="22" t="s">
        <v>2</v>
      </c>
      <c r="W7" s="22" t="s">
        <v>2</v>
      </c>
      <c r="X7" s="22" t="s">
        <v>2</v>
      </c>
    </row>
    <row r="8" spans="1:24">
      <c r="A8" s="16" t="s">
        <v>3</v>
      </c>
      <c r="B8" s="16">
        <v>7</v>
      </c>
      <c r="C8" s="16">
        <v>7.1</v>
      </c>
      <c r="D8" s="16">
        <v>7</v>
      </c>
      <c r="E8" s="16">
        <v>7</v>
      </c>
      <c r="F8" s="16">
        <v>6.9</v>
      </c>
      <c r="G8" s="16">
        <v>5.9</v>
      </c>
      <c r="H8" s="16">
        <v>7</v>
      </c>
      <c r="I8" s="16">
        <v>5.9</v>
      </c>
      <c r="J8" s="16">
        <v>7</v>
      </c>
      <c r="K8" s="16">
        <v>6.7</v>
      </c>
      <c r="L8" s="16">
        <v>6.3</v>
      </c>
      <c r="M8" s="16">
        <v>6.3</v>
      </c>
      <c r="N8" s="16">
        <v>6.7</v>
      </c>
      <c r="O8" s="16">
        <v>6.8</v>
      </c>
      <c r="P8" s="16">
        <v>6.7</v>
      </c>
      <c r="Q8" s="16">
        <v>7.1</v>
      </c>
      <c r="R8" s="16">
        <v>6.4</v>
      </c>
      <c r="S8" s="16">
        <v>5.9</v>
      </c>
      <c r="T8" s="16">
        <v>6.8</v>
      </c>
      <c r="U8" s="16">
        <v>6.8</v>
      </c>
      <c r="V8" s="16">
        <v>6.7</v>
      </c>
      <c r="W8" s="16">
        <v>6.2</v>
      </c>
      <c r="X8" s="16">
        <v>6.4</v>
      </c>
    </row>
    <row r="9" spans="1:24">
      <c r="A9" s="16" t="s">
        <v>4</v>
      </c>
      <c r="B9" s="16">
        <v>24000</v>
      </c>
      <c r="C9" s="16">
        <v>22500</v>
      </c>
      <c r="D9" s="16">
        <v>22400</v>
      </c>
      <c r="E9" s="16">
        <v>23200</v>
      </c>
      <c r="F9" s="16">
        <v>23800</v>
      </c>
      <c r="G9" s="16">
        <v>42700</v>
      </c>
      <c r="H9" s="16">
        <v>36300</v>
      </c>
      <c r="I9" s="16">
        <v>37500</v>
      </c>
      <c r="J9" s="16">
        <v>18100</v>
      </c>
      <c r="K9" s="16">
        <v>19600</v>
      </c>
      <c r="L9" s="16">
        <v>35200</v>
      </c>
      <c r="M9" s="16">
        <v>40500</v>
      </c>
      <c r="N9" s="16">
        <v>23400</v>
      </c>
      <c r="O9" s="16">
        <v>34500</v>
      </c>
      <c r="P9" s="16">
        <v>29300</v>
      </c>
      <c r="Q9" s="16">
        <v>26400</v>
      </c>
      <c r="R9" s="16">
        <v>31000</v>
      </c>
      <c r="S9" s="16">
        <v>29300</v>
      </c>
      <c r="T9" s="16">
        <v>45100</v>
      </c>
      <c r="U9" s="16">
        <v>14000</v>
      </c>
      <c r="V9" s="16">
        <v>15100</v>
      </c>
      <c r="W9" s="16">
        <v>7380</v>
      </c>
      <c r="X9" s="16">
        <v>21000</v>
      </c>
    </row>
    <row r="10" spans="1:24">
      <c r="A10" s="16" t="s">
        <v>5</v>
      </c>
      <c r="B10" s="16">
        <v>43</v>
      </c>
      <c r="C10" s="16">
        <v>43</v>
      </c>
      <c r="D10" s="16">
        <v>42</v>
      </c>
      <c r="E10" s="16">
        <v>39</v>
      </c>
      <c r="F10" s="16">
        <v>25</v>
      </c>
      <c r="G10" s="16">
        <v>2.7</v>
      </c>
      <c r="H10" s="16">
        <v>11</v>
      </c>
      <c r="I10" s="16">
        <v>5.4</v>
      </c>
      <c r="J10" s="16">
        <v>57</v>
      </c>
      <c r="K10" s="16">
        <v>59</v>
      </c>
      <c r="L10" s="16">
        <v>11</v>
      </c>
      <c r="M10" s="16">
        <v>0.6</v>
      </c>
      <c r="N10" s="16">
        <v>31</v>
      </c>
      <c r="O10" s="16">
        <v>16</v>
      </c>
      <c r="P10" s="16">
        <v>6.2</v>
      </c>
      <c r="Q10" s="16">
        <v>31</v>
      </c>
      <c r="R10" s="16">
        <v>11</v>
      </c>
      <c r="S10" s="16">
        <v>7.7</v>
      </c>
      <c r="T10" s="16">
        <v>50</v>
      </c>
      <c r="U10" s="16">
        <v>22</v>
      </c>
      <c r="V10" s="16">
        <v>40</v>
      </c>
      <c r="W10" s="16">
        <v>17</v>
      </c>
      <c r="X10" s="16">
        <v>42</v>
      </c>
    </row>
    <row r="11" spans="1:24">
      <c r="A11" s="16" t="s">
        <v>25</v>
      </c>
      <c r="B11" s="16">
        <v>361</v>
      </c>
      <c r="C11" s="16">
        <v>427</v>
      </c>
      <c r="D11" s="16">
        <v>525</v>
      </c>
      <c r="E11" s="16">
        <v>397</v>
      </c>
      <c r="F11" s="16">
        <v>582</v>
      </c>
      <c r="G11" s="16">
        <v>333</v>
      </c>
      <c r="H11" s="16">
        <v>269</v>
      </c>
      <c r="I11" s="16">
        <v>262</v>
      </c>
      <c r="J11" s="16">
        <v>562</v>
      </c>
      <c r="K11" s="16">
        <v>632</v>
      </c>
      <c r="L11" s="16">
        <v>302</v>
      </c>
      <c r="M11" s="16">
        <v>317</v>
      </c>
      <c r="N11" s="16">
        <v>414</v>
      </c>
      <c r="O11" s="16">
        <v>356</v>
      </c>
      <c r="P11" s="16">
        <v>400</v>
      </c>
      <c r="Q11" s="16">
        <v>334</v>
      </c>
      <c r="R11" s="16">
        <v>787</v>
      </c>
      <c r="S11" s="16">
        <v>506</v>
      </c>
      <c r="T11" s="16">
        <v>113</v>
      </c>
      <c r="U11" s="16">
        <v>278</v>
      </c>
      <c r="V11" s="16">
        <v>915</v>
      </c>
      <c r="W11" s="16">
        <v>330</v>
      </c>
      <c r="X11" s="16">
        <v>200</v>
      </c>
    </row>
    <row r="12" spans="1:24">
      <c r="A12" s="16" t="s">
        <v>26</v>
      </c>
      <c r="B12" s="16">
        <v>68</v>
      </c>
      <c r="C12" s="16">
        <v>75</v>
      </c>
      <c r="D12" s="16">
        <v>74</v>
      </c>
      <c r="E12" s="16">
        <v>70</v>
      </c>
      <c r="F12" s="16">
        <v>84</v>
      </c>
      <c r="G12" s="16">
        <v>87</v>
      </c>
      <c r="H12" s="16">
        <v>81</v>
      </c>
      <c r="I12" s="16">
        <v>63</v>
      </c>
      <c r="J12" s="16">
        <v>84</v>
      </c>
      <c r="K12" s="16">
        <v>95</v>
      </c>
      <c r="L12" s="16">
        <v>87</v>
      </c>
      <c r="M12" s="16">
        <v>87</v>
      </c>
      <c r="N12" s="16">
        <v>62</v>
      </c>
      <c r="O12" s="16">
        <v>110</v>
      </c>
      <c r="P12" s="16">
        <v>95</v>
      </c>
      <c r="Q12" s="16">
        <v>66</v>
      </c>
      <c r="R12" s="16">
        <v>80</v>
      </c>
      <c r="S12" s="16">
        <v>99</v>
      </c>
      <c r="T12" s="16">
        <v>35</v>
      </c>
      <c r="U12" s="16">
        <v>34</v>
      </c>
      <c r="V12" s="16">
        <v>70</v>
      </c>
      <c r="W12" s="16">
        <v>52</v>
      </c>
      <c r="X12" s="16">
        <v>132</v>
      </c>
    </row>
    <row r="13" spans="1:24">
      <c r="A13" s="16" t="s">
        <v>27</v>
      </c>
    </row>
    <row r="14" spans="1:24">
      <c r="A14" s="16" t="s">
        <v>28</v>
      </c>
      <c r="B14" s="16">
        <v>380</v>
      </c>
      <c r="C14" s="16">
        <v>280</v>
      </c>
      <c r="D14" s="16">
        <v>180</v>
      </c>
      <c r="E14" s="16">
        <v>290</v>
      </c>
      <c r="F14" s="16">
        <v>130</v>
      </c>
      <c r="G14" s="16">
        <v>2000</v>
      </c>
      <c r="H14" s="16">
        <v>710</v>
      </c>
      <c r="I14" s="16">
        <v>1700</v>
      </c>
      <c r="J14" s="16">
        <v>130</v>
      </c>
      <c r="K14" s="16">
        <v>160</v>
      </c>
      <c r="L14" s="16">
        <v>610</v>
      </c>
      <c r="M14" s="16">
        <v>2000</v>
      </c>
      <c r="N14" s="16">
        <v>380</v>
      </c>
      <c r="O14" s="16">
        <v>1800</v>
      </c>
      <c r="P14" s="16">
        <v>1600</v>
      </c>
      <c r="Q14" s="16">
        <v>550</v>
      </c>
      <c r="R14" s="16">
        <v>700</v>
      </c>
      <c r="S14" s="16">
        <v>1230</v>
      </c>
      <c r="T14" s="16">
        <v>2880</v>
      </c>
      <c r="U14" s="16">
        <v>200</v>
      </c>
      <c r="V14" s="16">
        <v>101</v>
      </c>
      <c r="W14" s="16">
        <v>198</v>
      </c>
      <c r="X14" s="16">
        <v>330</v>
      </c>
    </row>
    <row r="15" spans="1:24">
      <c r="A15" s="16" t="s">
        <v>30</v>
      </c>
      <c r="B15" s="16">
        <v>70</v>
      </c>
      <c r="C15" s="16">
        <v>60</v>
      </c>
      <c r="D15" s="16">
        <v>40</v>
      </c>
      <c r="E15" s="16">
        <v>60</v>
      </c>
      <c r="F15" s="16">
        <v>30</v>
      </c>
      <c r="G15" s="16">
        <v>220</v>
      </c>
      <c r="H15" s="16">
        <v>90</v>
      </c>
      <c r="I15" s="16">
        <v>200</v>
      </c>
      <c r="J15" s="16">
        <v>25</v>
      </c>
      <c r="K15" s="16">
        <v>35</v>
      </c>
      <c r="L15" s="16">
        <v>95</v>
      </c>
      <c r="M15" s="16">
        <v>235</v>
      </c>
      <c r="N15" s="16">
        <v>70</v>
      </c>
      <c r="O15" s="16">
        <v>170</v>
      </c>
      <c r="P15" s="16">
        <v>185</v>
      </c>
      <c r="Q15" s="16">
        <v>95</v>
      </c>
      <c r="R15" s="16">
        <v>90</v>
      </c>
      <c r="S15" s="16">
        <v>170</v>
      </c>
      <c r="T15" s="16">
        <v>340</v>
      </c>
      <c r="U15" s="16">
        <v>31</v>
      </c>
      <c r="V15" s="16">
        <v>21</v>
      </c>
      <c r="W15" s="16">
        <v>21</v>
      </c>
      <c r="X15" s="16">
        <v>48</v>
      </c>
    </row>
    <row r="16" spans="1:24">
      <c r="A16" s="16" t="s">
        <v>29</v>
      </c>
      <c r="B16" s="16">
        <v>1.4</v>
      </c>
      <c r="C16" s="16">
        <v>0.1</v>
      </c>
      <c r="D16" s="16">
        <v>0.2</v>
      </c>
      <c r="E16" s="16">
        <v>0.1</v>
      </c>
      <c r="F16" s="16">
        <v>0.5</v>
      </c>
      <c r="G16" s="16">
        <v>10.199999999999999</v>
      </c>
      <c r="H16" s="16">
        <v>0.1</v>
      </c>
      <c r="I16" s="16">
        <v>15</v>
      </c>
      <c r="J16" s="16">
        <v>0.2</v>
      </c>
      <c r="K16" s="16">
        <v>7.8</v>
      </c>
      <c r="L16" s="16">
        <v>7.7</v>
      </c>
      <c r="M16" s="16">
        <v>8.1</v>
      </c>
      <c r="N16" s="16">
        <v>0.6</v>
      </c>
      <c r="O16" s="16">
        <v>22</v>
      </c>
      <c r="P16" s="16">
        <v>17.2</v>
      </c>
      <c r="Q16" s="16">
        <v>0.5</v>
      </c>
      <c r="R16" s="16">
        <v>6.8</v>
      </c>
      <c r="S16" s="16">
        <v>41</v>
      </c>
      <c r="T16" s="16">
        <v>9.1999999999999993</v>
      </c>
      <c r="U16" s="16">
        <v>70</v>
      </c>
      <c r="V16" s="16">
        <v>32</v>
      </c>
      <c r="W16" s="16">
        <v>42</v>
      </c>
      <c r="X16" s="16">
        <v>1.6</v>
      </c>
    </row>
    <row r="17" spans="1:24">
      <c r="A17" s="16" t="s">
        <v>61</v>
      </c>
      <c r="B17" s="16">
        <v>0.5</v>
      </c>
      <c r="C17" s="16">
        <v>0.4</v>
      </c>
      <c r="D17" s="16">
        <v>0.2</v>
      </c>
      <c r="E17" s="16">
        <v>0.5</v>
      </c>
      <c r="F17" s="16">
        <v>0.2</v>
      </c>
      <c r="G17" s="16">
        <v>2.2000000000000002</v>
      </c>
      <c r="H17" s="16">
        <v>0.6</v>
      </c>
      <c r="I17" s="16">
        <v>2.1</v>
      </c>
      <c r="J17" s="16">
        <v>0.2</v>
      </c>
      <c r="K17" s="16">
        <v>0.5</v>
      </c>
      <c r="L17" s="16">
        <v>1.2</v>
      </c>
      <c r="M17" s="16">
        <v>2.8</v>
      </c>
      <c r="N17" s="16">
        <v>0.9</v>
      </c>
      <c r="O17" s="16">
        <v>1.7</v>
      </c>
      <c r="P17" s="16">
        <v>1.6</v>
      </c>
      <c r="Q17" s="16">
        <v>0.4</v>
      </c>
      <c r="R17" s="16">
        <v>0.9</v>
      </c>
      <c r="S17" s="16">
        <v>1</v>
      </c>
      <c r="T17" s="16">
        <v>1.5</v>
      </c>
      <c r="U17" s="16">
        <v>1.46</v>
      </c>
      <c r="V17" s="16">
        <v>0.61</v>
      </c>
      <c r="W17" s="16">
        <v>0.67</v>
      </c>
      <c r="X17" s="16">
        <v>0.96</v>
      </c>
    </row>
    <row r="18" spans="1:24">
      <c r="A18" s="16" t="s">
        <v>302</v>
      </c>
      <c r="B18" s="16">
        <v>3.8</v>
      </c>
      <c r="C18" s="16">
        <v>3.3</v>
      </c>
      <c r="D18" s="16">
        <v>3.5</v>
      </c>
      <c r="E18" s="16">
        <v>3.4</v>
      </c>
      <c r="F18" s="16">
        <v>3.7</v>
      </c>
      <c r="G18" s="16">
        <v>9.9</v>
      </c>
      <c r="H18" s="16">
        <v>6.7</v>
      </c>
      <c r="I18" s="16">
        <v>7.4</v>
      </c>
      <c r="J18" s="16">
        <v>3.2</v>
      </c>
      <c r="K18" s="16">
        <v>3.2</v>
      </c>
      <c r="L18" s="16">
        <v>6</v>
      </c>
      <c r="M18" s="16">
        <v>11</v>
      </c>
      <c r="N18" s="16">
        <v>3.2</v>
      </c>
      <c r="O18" s="16">
        <v>15</v>
      </c>
      <c r="P18" s="16">
        <v>13</v>
      </c>
      <c r="Q18" s="16">
        <v>4</v>
      </c>
      <c r="R18" s="16">
        <v>6</v>
      </c>
      <c r="S18" s="16">
        <v>10</v>
      </c>
      <c r="T18" s="16">
        <v>5.4</v>
      </c>
      <c r="U18" s="16">
        <v>3.1</v>
      </c>
      <c r="V18" s="16">
        <v>3.2</v>
      </c>
      <c r="W18" s="16">
        <v>4.0999999999999996</v>
      </c>
      <c r="X18" s="16">
        <v>4.2</v>
      </c>
    </row>
    <row r="19" spans="1:24">
      <c r="A19" s="16" t="s">
        <v>32</v>
      </c>
      <c r="B19" s="16">
        <v>16250</v>
      </c>
      <c r="C19" s="16">
        <v>15250</v>
      </c>
      <c r="D19" s="16">
        <v>15750</v>
      </c>
      <c r="E19" s="16">
        <v>16500</v>
      </c>
      <c r="F19" s="16">
        <v>16500</v>
      </c>
      <c r="G19" s="16">
        <v>26500</v>
      </c>
      <c r="H19" s="16">
        <v>25000</v>
      </c>
      <c r="I19" s="16">
        <v>22000</v>
      </c>
      <c r="J19" s="16">
        <v>13000</v>
      </c>
      <c r="K19" s="16">
        <v>14000</v>
      </c>
      <c r="L19" s="16">
        <v>23250</v>
      </c>
      <c r="M19" s="16">
        <v>24000</v>
      </c>
      <c r="N19" s="16">
        <v>15250</v>
      </c>
      <c r="O19" s="16">
        <v>20500</v>
      </c>
      <c r="P19" s="16">
        <v>17750</v>
      </c>
      <c r="Q19" s="16">
        <v>19000</v>
      </c>
      <c r="R19" s="16">
        <v>19500</v>
      </c>
      <c r="S19" s="16">
        <v>18250</v>
      </c>
      <c r="T19" s="16">
        <v>25250</v>
      </c>
      <c r="U19" s="16">
        <v>9250</v>
      </c>
      <c r="V19" s="16">
        <v>10000</v>
      </c>
      <c r="W19" s="16">
        <v>4500</v>
      </c>
      <c r="X19" s="16">
        <v>13250</v>
      </c>
    </row>
    <row r="20" spans="1:24">
      <c r="A20" s="16" t="s">
        <v>31</v>
      </c>
      <c r="B20" s="16">
        <v>140</v>
      </c>
      <c r="C20" s="16">
        <v>120</v>
      </c>
      <c r="D20" s="16">
        <v>110</v>
      </c>
      <c r="E20" s="16">
        <v>130</v>
      </c>
      <c r="F20" s="16">
        <v>120</v>
      </c>
      <c r="G20" s="16">
        <v>400</v>
      </c>
      <c r="H20" s="16">
        <v>280</v>
      </c>
      <c r="I20" s="16">
        <v>270</v>
      </c>
      <c r="J20" s="16">
        <v>90</v>
      </c>
      <c r="K20" s="16">
        <v>90</v>
      </c>
      <c r="L20" s="16">
        <v>220</v>
      </c>
      <c r="M20" s="16">
        <v>300</v>
      </c>
      <c r="N20" s="16">
        <v>140</v>
      </c>
      <c r="O20" s="16">
        <v>180</v>
      </c>
      <c r="P20" s="16">
        <v>240</v>
      </c>
      <c r="Q20" s="16">
        <v>180</v>
      </c>
      <c r="R20" s="16">
        <v>190</v>
      </c>
      <c r="S20" s="16">
        <v>190</v>
      </c>
      <c r="T20" s="16">
        <v>125</v>
      </c>
      <c r="U20" s="16">
        <v>70</v>
      </c>
      <c r="V20" s="16">
        <v>62</v>
      </c>
      <c r="W20" s="16">
        <v>62.5</v>
      </c>
      <c r="X20" s="16">
        <v>72</v>
      </c>
    </row>
    <row r="21" spans="1:24">
      <c r="A21" s="16" t="s">
        <v>303</v>
      </c>
      <c r="B21" s="16">
        <v>0.3</v>
      </c>
      <c r="C21" s="16">
        <v>0.25</v>
      </c>
      <c r="D21" s="16">
        <v>0.2</v>
      </c>
      <c r="E21" s="16">
        <v>0.35</v>
      </c>
      <c r="F21" s="16">
        <v>0.35</v>
      </c>
      <c r="G21" s="16">
        <v>0.4</v>
      </c>
      <c r="H21" s="16">
        <v>0.4</v>
      </c>
      <c r="I21" s="16">
        <v>0.6</v>
      </c>
      <c r="J21" s="16">
        <v>0.2</v>
      </c>
      <c r="K21" s="16">
        <v>0.2</v>
      </c>
      <c r="L21" s="16">
        <v>0.3</v>
      </c>
      <c r="M21" s="16">
        <v>0.4</v>
      </c>
      <c r="N21" s="16">
        <v>0.3</v>
      </c>
      <c r="O21" s="16">
        <v>0.9</v>
      </c>
      <c r="P21" s="16">
        <v>0.85</v>
      </c>
      <c r="Q21" s="16">
        <v>0.4</v>
      </c>
      <c r="R21" s="16">
        <v>0.4</v>
      </c>
      <c r="S21" s="16">
        <v>0.75</v>
      </c>
      <c r="T21" s="16">
        <v>0.4</v>
      </c>
      <c r="U21" s="16">
        <v>0.3</v>
      </c>
      <c r="V21" s="16">
        <v>0.35</v>
      </c>
      <c r="W21" s="16">
        <v>0.3</v>
      </c>
      <c r="X21" s="16">
        <v>0.45</v>
      </c>
    </row>
    <row r="22" spans="1:24">
      <c r="A22" s="16" t="s">
        <v>304</v>
      </c>
    </row>
    <row r="23" spans="1:24">
      <c r="A23" s="16" t="s">
        <v>84</v>
      </c>
    </row>
    <row r="24" spans="1:24">
      <c r="A24" s="16" t="s">
        <v>83</v>
      </c>
    </row>
    <row r="25" spans="1:24">
      <c r="A25" s="16" t="s">
        <v>85</v>
      </c>
    </row>
    <row r="26" spans="1:24">
      <c r="A26" s="16" t="s">
        <v>86</v>
      </c>
      <c r="B26" s="16">
        <v>25</v>
      </c>
      <c r="C26" s="16">
        <v>22</v>
      </c>
      <c r="D26" s="16">
        <v>19</v>
      </c>
      <c r="E26" s="16">
        <v>22</v>
      </c>
      <c r="F26" s="16">
        <v>22</v>
      </c>
      <c r="G26" s="16">
        <v>365</v>
      </c>
      <c r="H26" s="16">
        <v>130</v>
      </c>
      <c r="I26" s="16">
        <v>360</v>
      </c>
      <c r="J26" s="16">
        <v>12</v>
      </c>
      <c r="K26" s="16">
        <v>13</v>
      </c>
      <c r="L26" s="16">
        <v>150</v>
      </c>
      <c r="M26" s="16">
        <v>380</v>
      </c>
      <c r="N26" s="16">
        <v>21</v>
      </c>
      <c r="O26" s="16">
        <v>170</v>
      </c>
      <c r="P26" s="16">
        <v>170</v>
      </c>
      <c r="Q26" s="16">
        <v>45</v>
      </c>
      <c r="R26" s="16">
        <v>130</v>
      </c>
      <c r="S26" s="16">
        <v>150</v>
      </c>
      <c r="T26" s="16">
        <v>275</v>
      </c>
      <c r="U26" s="16">
        <v>25</v>
      </c>
      <c r="V26" s="16">
        <v>11</v>
      </c>
      <c r="W26" s="16">
        <v>15</v>
      </c>
      <c r="X26" s="16">
        <v>23</v>
      </c>
    </row>
    <row r="27" spans="1:24">
      <c r="A27" s="16" t="s">
        <v>62</v>
      </c>
      <c r="B27" s="16">
        <v>11</v>
      </c>
      <c r="C27" s="16">
        <v>8.5</v>
      </c>
      <c r="D27" s="16">
        <v>11</v>
      </c>
      <c r="E27" s="16">
        <v>9</v>
      </c>
      <c r="F27" s="16">
        <v>12</v>
      </c>
      <c r="G27" s="16">
        <v>290</v>
      </c>
      <c r="H27" s="16">
        <v>61</v>
      </c>
      <c r="I27" s="16">
        <v>240</v>
      </c>
      <c r="J27" s="16">
        <v>7.1</v>
      </c>
      <c r="K27" s="16">
        <v>6.8</v>
      </c>
      <c r="L27" s="16">
        <v>6.6</v>
      </c>
      <c r="M27" s="16">
        <v>370</v>
      </c>
      <c r="N27" s="16">
        <v>14</v>
      </c>
      <c r="O27" s="16">
        <v>59</v>
      </c>
      <c r="P27" s="16">
        <v>110</v>
      </c>
      <c r="Q27" s="16">
        <v>16</v>
      </c>
      <c r="R27" s="16">
        <v>64</v>
      </c>
      <c r="S27" s="16">
        <v>110</v>
      </c>
      <c r="T27" s="16">
        <v>140</v>
      </c>
      <c r="U27" s="16">
        <v>12</v>
      </c>
      <c r="V27" s="16">
        <v>3.7</v>
      </c>
      <c r="W27" s="16">
        <v>13</v>
      </c>
      <c r="X27" s="16">
        <v>13</v>
      </c>
    </row>
    <row r="28" spans="1:24">
      <c r="A28" s="16" t="s">
        <v>34</v>
      </c>
      <c r="B28" s="16">
        <v>1</v>
      </c>
      <c r="E28" s="16">
        <v>1.05</v>
      </c>
      <c r="G28" s="16">
        <v>0.83</v>
      </c>
      <c r="H28" s="16">
        <v>1</v>
      </c>
      <c r="K28" s="16">
        <v>3.3</v>
      </c>
      <c r="M28" s="16">
        <v>0.87</v>
      </c>
      <c r="N28" s="16">
        <v>1</v>
      </c>
      <c r="P28" s="16">
        <v>1</v>
      </c>
      <c r="Q28" s="16">
        <v>1.3</v>
      </c>
      <c r="S28" s="16">
        <v>2.4</v>
      </c>
      <c r="W28" s="16">
        <v>0.43</v>
      </c>
      <c r="X28" s="16">
        <v>7.3</v>
      </c>
    </row>
    <row r="29" spans="1:24">
      <c r="A29" s="16" t="s">
        <v>87</v>
      </c>
      <c r="B29" s="22" t="s">
        <v>305</v>
      </c>
      <c r="C29" s="22" t="s">
        <v>305</v>
      </c>
      <c r="D29" s="16">
        <v>1.5</v>
      </c>
      <c r="E29" s="16">
        <v>1.64</v>
      </c>
      <c r="F29" s="16">
        <v>1.94</v>
      </c>
      <c r="G29" s="16">
        <v>1.21</v>
      </c>
      <c r="H29" s="16">
        <v>3.25</v>
      </c>
      <c r="I29" s="16">
        <v>0.17</v>
      </c>
      <c r="J29" s="16">
        <v>1.76</v>
      </c>
      <c r="K29" s="16">
        <v>1.76</v>
      </c>
      <c r="L29" s="16">
        <v>0.79</v>
      </c>
      <c r="M29" s="16">
        <v>0.32</v>
      </c>
      <c r="N29" s="16">
        <v>1.27</v>
      </c>
      <c r="O29" s="16">
        <v>1.41</v>
      </c>
      <c r="P29" s="16">
        <v>3.55</v>
      </c>
      <c r="Q29" s="16">
        <v>0.9</v>
      </c>
      <c r="R29" s="16">
        <v>0.57999999999999996</v>
      </c>
      <c r="S29" s="16">
        <v>0.98</v>
      </c>
      <c r="V29" s="16">
        <v>0.03</v>
      </c>
      <c r="W29" s="16">
        <v>0.04</v>
      </c>
      <c r="X29" s="16">
        <v>0.04</v>
      </c>
    </row>
    <row r="30" spans="1:24">
      <c r="A30" s="16" t="s">
        <v>35</v>
      </c>
      <c r="B30" s="22"/>
      <c r="C30" s="22"/>
    </row>
    <row r="31" spans="1:24">
      <c r="A31" s="16" t="s">
        <v>39</v>
      </c>
      <c r="B31" s="16">
        <v>45</v>
      </c>
      <c r="C31" s="16">
        <v>44</v>
      </c>
      <c r="D31" s="16">
        <v>45</v>
      </c>
      <c r="E31" s="16">
        <v>42</v>
      </c>
      <c r="F31" s="16">
        <v>40</v>
      </c>
      <c r="G31" s="16">
        <v>35</v>
      </c>
      <c r="H31" s="16">
        <v>35</v>
      </c>
      <c r="I31" s="16">
        <v>27</v>
      </c>
      <c r="J31" s="16">
        <v>48</v>
      </c>
      <c r="K31" s="16">
        <v>47</v>
      </c>
      <c r="L31" s="16">
        <v>33</v>
      </c>
      <c r="M31" s="16">
        <v>30</v>
      </c>
      <c r="N31" s="16">
        <v>45</v>
      </c>
      <c r="O31" s="16">
        <v>91</v>
      </c>
      <c r="P31" s="16">
        <v>46</v>
      </c>
      <c r="Q31" s="16">
        <v>44</v>
      </c>
      <c r="R31" s="16">
        <v>30</v>
      </c>
      <c r="S31" s="16">
        <v>59</v>
      </c>
      <c r="T31" s="16">
        <v>55</v>
      </c>
      <c r="U31" s="16">
        <v>24</v>
      </c>
      <c r="V31" s="16">
        <v>49</v>
      </c>
      <c r="W31" s="16">
        <v>21</v>
      </c>
      <c r="X31" s="16">
        <v>35</v>
      </c>
    </row>
    <row r="32" spans="1:24">
      <c r="A32" s="16" t="s">
        <v>306</v>
      </c>
      <c r="B32" s="23">
        <f t="shared" ref="B32:Q32" si="0">B31*5.72</f>
        <v>257.39999999999998</v>
      </c>
      <c r="C32" s="23">
        <f t="shared" si="0"/>
        <v>251.67999999999998</v>
      </c>
      <c r="D32" s="23">
        <f t="shared" si="0"/>
        <v>257.39999999999998</v>
      </c>
      <c r="E32" s="23">
        <f t="shared" si="0"/>
        <v>240.23999999999998</v>
      </c>
      <c r="F32" s="23">
        <f t="shared" si="0"/>
        <v>228.79999999999998</v>
      </c>
      <c r="G32" s="23">
        <f t="shared" si="0"/>
        <v>200.2</v>
      </c>
      <c r="H32" s="23">
        <f t="shared" si="0"/>
        <v>200.2</v>
      </c>
      <c r="I32" s="23">
        <f t="shared" si="0"/>
        <v>154.44</v>
      </c>
      <c r="J32" s="23">
        <f t="shared" si="0"/>
        <v>274.56</v>
      </c>
      <c r="K32" s="23">
        <f t="shared" si="0"/>
        <v>268.83999999999997</v>
      </c>
      <c r="L32" s="23">
        <f t="shared" si="0"/>
        <v>188.76</v>
      </c>
      <c r="M32" s="23">
        <f t="shared" si="0"/>
        <v>171.6</v>
      </c>
      <c r="N32" s="23">
        <f t="shared" si="0"/>
        <v>257.39999999999998</v>
      </c>
      <c r="O32" s="23">
        <f t="shared" si="0"/>
        <v>520.52</v>
      </c>
      <c r="P32" s="23">
        <f t="shared" si="0"/>
        <v>263.12</v>
      </c>
      <c r="Q32" s="23">
        <f t="shared" si="0"/>
        <v>251.67999999999998</v>
      </c>
      <c r="R32" s="23"/>
      <c r="S32" s="23">
        <f t="shared" ref="S32:X32" si="1">S31*5.72</f>
        <v>337.47999999999996</v>
      </c>
      <c r="T32" s="23">
        <f t="shared" si="1"/>
        <v>314.59999999999997</v>
      </c>
      <c r="U32" s="23">
        <f t="shared" si="1"/>
        <v>137.28</v>
      </c>
      <c r="V32" s="23">
        <f t="shared" si="1"/>
        <v>280.27999999999997</v>
      </c>
      <c r="W32" s="23">
        <f t="shared" si="1"/>
        <v>120.11999999999999</v>
      </c>
      <c r="X32" s="23">
        <f t="shared" si="1"/>
        <v>200.2</v>
      </c>
    </row>
    <row r="33" spans="1:24">
      <c r="A33" s="16" t="s">
        <v>172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>
      <c r="A34" s="16" t="s">
        <v>154</v>
      </c>
      <c r="B34" s="16">
        <v>10.5</v>
      </c>
      <c r="C34" s="16">
        <v>12</v>
      </c>
      <c r="D34" s="16">
        <v>10</v>
      </c>
      <c r="E34" s="16">
        <v>9.8000000000000007</v>
      </c>
      <c r="F34" s="16">
        <v>8.5</v>
      </c>
      <c r="G34" s="16">
        <v>28.5</v>
      </c>
      <c r="H34" s="16">
        <v>18.5</v>
      </c>
      <c r="I34" s="16">
        <v>22</v>
      </c>
      <c r="J34" s="16">
        <v>6.9</v>
      </c>
      <c r="K34" s="16">
        <v>10.5</v>
      </c>
      <c r="L34" s="16">
        <v>19.5</v>
      </c>
      <c r="M34" s="16">
        <v>26</v>
      </c>
      <c r="N34" s="16">
        <v>12.5</v>
      </c>
      <c r="O34" s="16">
        <v>13</v>
      </c>
      <c r="P34" s="16">
        <v>15</v>
      </c>
      <c r="Q34" s="16">
        <v>18.5</v>
      </c>
      <c r="R34" s="16">
        <v>17.5</v>
      </c>
      <c r="S34" s="16">
        <v>19.5</v>
      </c>
      <c r="T34" s="16">
        <v>10.5</v>
      </c>
      <c r="U34" s="16">
        <v>11</v>
      </c>
      <c r="V34" s="16">
        <v>8</v>
      </c>
      <c r="W34" s="16">
        <v>9.5</v>
      </c>
      <c r="X34" s="16">
        <v>13.5</v>
      </c>
    </row>
    <row r="35" spans="1:24">
      <c r="A35" s="16" t="s">
        <v>307</v>
      </c>
      <c r="B35" s="23">
        <f t="shared" ref="B35:Q35" si="2">1.07*B34</f>
        <v>11.235000000000001</v>
      </c>
      <c r="C35" s="23">
        <f t="shared" si="2"/>
        <v>12.84</v>
      </c>
      <c r="D35" s="23">
        <f t="shared" si="2"/>
        <v>10.700000000000001</v>
      </c>
      <c r="E35" s="23">
        <f t="shared" si="2"/>
        <v>10.486000000000001</v>
      </c>
      <c r="F35" s="23">
        <f t="shared" si="2"/>
        <v>9.0950000000000006</v>
      </c>
      <c r="G35" s="23">
        <f t="shared" si="2"/>
        <v>30.495000000000001</v>
      </c>
      <c r="H35" s="23">
        <f t="shared" si="2"/>
        <v>19.795000000000002</v>
      </c>
      <c r="I35" s="23">
        <f t="shared" si="2"/>
        <v>23.540000000000003</v>
      </c>
      <c r="J35" s="23">
        <f t="shared" si="2"/>
        <v>7.3830000000000009</v>
      </c>
      <c r="K35" s="23">
        <f t="shared" si="2"/>
        <v>11.235000000000001</v>
      </c>
      <c r="L35" s="23">
        <f t="shared" si="2"/>
        <v>20.865000000000002</v>
      </c>
      <c r="M35" s="23">
        <f t="shared" si="2"/>
        <v>27.82</v>
      </c>
      <c r="N35" s="23">
        <f t="shared" si="2"/>
        <v>13.375</v>
      </c>
      <c r="O35" s="23">
        <f t="shared" si="2"/>
        <v>13.91</v>
      </c>
      <c r="P35" s="23">
        <f t="shared" si="2"/>
        <v>16.05</v>
      </c>
      <c r="Q35" s="23">
        <f t="shared" si="2"/>
        <v>19.795000000000002</v>
      </c>
      <c r="R35" s="23"/>
      <c r="S35" s="23">
        <f t="shared" ref="S35:X35" si="3">1.07*S34</f>
        <v>20.865000000000002</v>
      </c>
      <c r="T35" s="23">
        <f t="shared" si="3"/>
        <v>11.235000000000001</v>
      </c>
      <c r="U35" s="23">
        <f t="shared" si="3"/>
        <v>11.770000000000001</v>
      </c>
      <c r="V35" s="23">
        <f t="shared" si="3"/>
        <v>8.56</v>
      </c>
      <c r="W35" s="23">
        <f t="shared" si="3"/>
        <v>10.165000000000001</v>
      </c>
      <c r="X35" s="23">
        <f t="shared" si="3"/>
        <v>14.445</v>
      </c>
    </row>
    <row r="36" spans="1:24">
      <c r="A36" s="16" t="s">
        <v>63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>
      <c r="A37" s="16" t="s">
        <v>89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>
      <c r="A38" s="16" t="s">
        <v>141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>
      <c r="A39" s="16" t="s">
        <v>106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4">
      <c r="A40" s="16" t="s">
        <v>107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4">
      <c r="A41" s="16" t="s">
        <v>139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>
      <c r="A42" s="16" t="s">
        <v>308</v>
      </c>
      <c r="B42" s="16">
        <v>59</v>
      </c>
      <c r="C42" s="16">
        <v>59</v>
      </c>
      <c r="D42" s="16">
        <v>50</v>
      </c>
      <c r="E42" s="16">
        <v>60</v>
      </c>
      <c r="F42" s="16">
        <v>38</v>
      </c>
      <c r="G42" s="16">
        <v>52</v>
      </c>
      <c r="H42" s="16">
        <v>59</v>
      </c>
      <c r="I42" s="16">
        <v>43</v>
      </c>
      <c r="J42" s="16">
        <v>46</v>
      </c>
      <c r="K42" s="16">
        <v>37</v>
      </c>
      <c r="L42" s="16">
        <v>49</v>
      </c>
      <c r="M42" s="16">
        <v>45</v>
      </c>
      <c r="N42" s="16">
        <v>55</v>
      </c>
      <c r="O42" s="16">
        <v>32</v>
      </c>
      <c r="P42" s="16">
        <v>31</v>
      </c>
      <c r="Q42" s="16">
        <v>26</v>
      </c>
      <c r="R42" s="16">
        <v>32</v>
      </c>
      <c r="S42" s="16">
        <v>49</v>
      </c>
      <c r="T42" s="16">
        <v>210</v>
      </c>
      <c r="U42" s="16">
        <v>37</v>
      </c>
      <c r="V42" s="16">
        <v>38</v>
      </c>
      <c r="W42" s="16">
        <v>24</v>
      </c>
      <c r="X42" s="16">
        <v>45</v>
      </c>
    </row>
    <row r="43" spans="1:24">
      <c r="A43" s="16" t="s">
        <v>309</v>
      </c>
      <c r="B43" s="16">
        <v>26</v>
      </c>
      <c r="C43" s="16">
        <v>25</v>
      </c>
      <c r="D43" s="16">
        <v>19</v>
      </c>
      <c r="E43" s="16">
        <v>27</v>
      </c>
      <c r="F43" s="16">
        <v>14</v>
      </c>
      <c r="G43" s="16">
        <v>16</v>
      </c>
      <c r="H43" s="16">
        <v>19</v>
      </c>
      <c r="I43" s="16">
        <v>16</v>
      </c>
      <c r="J43" s="16">
        <v>20</v>
      </c>
      <c r="K43" s="16">
        <v>20</v>
      </c>
      <c r="L43" s="16">
        <v>20</v>
      </c>
      <c r="M43" s="16">
        <v>18</v>
      </c>
      <c r="N43" s="16">
        <v>27</v>
      </c>
      <c r="O43" s="16">
        <v>11</v>
      </c>
      <c r="P43" s="16">
        <v>15</v>
      </c>
      <c r="Q43" s="16">
        <v>16</v>
      </c>
      <c r="R43" s="16">
        <v>12</v>
      </c>
      <c r="S43" s="16">
        <v>15</v>
      </c>
      <c r="T43" s="16">
        <v>17</v>
      </c>
      <c r="U43" s="16">
        <v>30</v>
      </c>
      <c r="V43" s="16">
        <v>27</v>
      </c>
      <c r="W43" s="16">
        <v>10</v>
      </c>
      <c r="X43" s="16">
        <v>45</v>
      </c>
    </row>
    <row r="44" spans="1:24">
      <c r="A44" s="16" t="s">
        <v>173</v>
      </c>
      <c r="B44" s="16">
        <v>1290</v>
      </c>
      <c r="C44" s="16">
        <v>1280</v>
      </c>
      <c r="D44" s="16">
        <v>720</v>
      </c>
      <c r="E44" s="16">
        <v>1280</v>
      </c>
      <c r="F44" s="16">
        <v>630</v>
      </c>
      <c r="G44" s="16">
        <v>290</v>
      </c>
      <c r="H44" s="16">
        <v>580</v>
      </c>
      <c r="I44" s="16">
        <v>270</v>
      </c>
      <c r="J44" s="16">
        <v>1190</v>
      </c>
      <c r="K44" s="16">
        <v>970</v>
      </c>
      <c r="L44" s="16">
        <v>610</v>
      </c>
      <c r="M44" s="16">
        <v>290</v>
      </c>
      <c r="N44" s="16">
        <v>1420</v>
      </c>
      <c r="O44" s="16">
        <v>50</v>
      </c>
      <c r="P44" s="16">
        <v>160</v>
      </c>
      <c r="Q44" s="16">
        <v>760</v>
      </c>
      <c r="R44" s="16">
        <v>480</v>
      </c>
      <c r="S44" s="16">
        <v>200</v>
      </c>
      <c r="U44" s="16">
        <v>705</v>
      </c>
      <c r="V44" s="16">
        <v>945</v>
      </c>
      <c r="W44" s="16">
        <v>215</v>
      </c>
      <c r="X44" s="16">
        <v>1050</v>
      </c>
    </row>
    <row r="45" spans="1:24">
      <c r="A45" s="16" t="s">
        <v>176</v>
      </c>
    </row>
    <row r="46" spans="1:24">
      <c r="A46" s="16" t="s">
        <v>177</v>
      </c>
    </row>
    <row r="47" spans="1:24">
      <c r="A47" s="16" t="s">
        <v>178</v>
      </c>
    </row>
    <row r="48" spans="1:24">
      <c r="A48" s="16" t="s">
        <v>179</v>
      </c>
    </row>
    <row r="49" spans="1:24">
      <c r="A49" s="16" t="s">
        <v>180</v>
      </c>
    </row>
    <row r="50" spans="1:24">
      <c r="A50" s="16" t="s">
        <v>181</v>
      </c>
    </row>
    <row r="51" spans="1:24">
      <c r="A51" s="16" t="s">
        <v>40</v>
      </c>
      <c r="B51" s="16">
        <v>42800</v>
      </c>
      <c r="C51" s="16">
        <v>40200</v>
      </c>
      <c r="D51" s="16">
        <v>40000</v>
      </c>
      <c r="E51" s="16">
        <v>42100</v>
      </c>
      <c r="F51" s="16">
        <v>42000</v>
      </c>
      <c r="G51" s="16">
        <v>73300</v>
      </c>
      <c r="H51" s="16">
        <v>63700</v>
      </c>
      <c r="I51" s="16">
        <v>63000</v>
      </c>
      <c r="J51" s="16">
        <v>33400</v>
      </c>
      <c r="K51" s="16">
        <v>35800</v>
      </c>
      <c r="L51" s="16">
        <v>60700</v>
      </c>
      <c r="M51" s="16">
        <v>68600</v>
      </c>
      <c r="N51" s="16">
        <v>41300</v>
      </c>
      <c r="O51" s="16">
        <v>58000</v>
      </c>
      <c r="P51" s="16">
        <v>50200</v>
      </c>
      <c r="Q51" s="16">
        <v>47600</v>
      </c>
      <c r="R51" s="16">
        <v>53100</v>
      </c>
      <c r="S51" s="16">
        <v>50400</v>
      </c>
      <c r="T51" s="16">
        <v>74600</v>
      </c>
      <c r="U51" s="16">
        <v>24800</v>
      </c>
      <c r="V51" s="16">
        <v>27500</v>
      </c>
      <c r="W51" s="16">
        <v>12900</v>
      </c>
      <c r="X51" s="16">
        <v>36300</v>
      </c>
    </row>
    <row r="52" spans="1:24">
      <c r="A52" s="16" t="s">
        <v>310</v>
      </c>
      <c r="B52" s="24">
        <f t="shared" ref="B52:K52" si="4">1.0071+B51*6.75*10^-7</f>
        <v>1.0359900000000002</v>
      </c>
      <c r="C52" s="24">
        <f t="shared" si="4"/>
        <v>1.034235</v>
      </c>
      <c r="D52" s="24">
        <f t="shared" si="4"/>
        <v>1.0341</v>
      </c>
      <c r="E52" s="24">
        <f t="shared" si="4"/>
        <v>1.0355175000000001</v>
      </c>
      <c r="F52" s="24">
        <f t="shared" si="4"/>
        <v>1.0354500000000002</v>
      </c>
      <c r="G52" s="24">
        <f t="shared" si="4"/>
        <v>1.0565775000000002</v>
      </c>
      <c r="H52" s="24">
        <f t="shared" si="4"/>
        <v>1.0500975000000001</v>
      </c>
      <c r="I52" s="24">
        <f t="shared" si="4"/>
        <v>1.049625</v>
      </c>
      <c r="J52" s="24">
        <f t="shared" si="4"/>
        <v>1.0296450000000001</v>
      </c>
      <c r="K52" s="24">
        <f t="shared" si="4"/>
        <v>1.0312650000000001</v>
      </c>
      <c r="L52" s="24">
        <v>1.0429999999999999</v>
      </c>
      <c r="M52" s="24">
        <v>1.0469999999999999</v>
      </c>
      <c r="N52" s="24">
        <f>1.0071+N51*6.75*10^-7</f>
        <v>1.0349775000000001</v>
      </c>
      <c r="O52" s="24">
        <f>1.0071+O51*6.75*10^-7</f>
        <v>1.0462500000000001</v>
      </c>
      <c r="P52" s="24">
        <f>1.0071+P51*6.75*10^-7</f>
        <v>1.040985</v>
      </c>
      <c r="Q52" s="24">
        <f>1.0071+Q51*6.75*10^-7</f>
        <v>1.0392300000000001</v>
      </c>
      <c r="R52" s="24">
        <v>1.036</v>
      </c>
      <c r="S52" s="24">
        <f t="shared" ref="S52:X52" si="5">1.0071+S51*6.75*10^-7</f>
        <v>1.04112</v>
      </c>
      <c r="T52" s="24">
        <f t="shared" si="5"/>
        <v>1.057455</v>
      </c>
      <c r="U52" s="24">
        <f t="shared" si="5"/>
        <v>1.0238400000000001</v>
      </c>
      <c r="V52" s="24">
        <f t="shared" si="5"/>
        <v>1.0256625000000001</v>
      </c>
      <c r="W52" s="24">
        <f t="shared" si="5"/>
        <v>1.0158075000000002</v>
      </c>
      <c r="X52" s="24">
        <f t="shared" si="5"/>
        <v>1.0316025000000002</v>
      </c>
    </row>
    <row r="53" spans="1:24">
      <c r="A53" s="16" t="s">
        <v>311</v>
      </c>
      <c r="B53" s="16">
        <v>94</v>
      </c>
      <c r="C53" s="16">
        <v>94</v>
      </c>
      <c r="D53" s="16">
        <v>98</v>
      </c>
      <c r="E53" s="16">
        <v>96</v>
      </c>
      <c r="F53" s="16">
        <v>103</v>
      </c>
      <c r="G53" s="16">
        <v>118</v>
      </c>
      <c r="H53" s="16">
        <v>117</v>
      </c>
      <c r="I53" s="16">
        <v>123</v>
      </c>
      <c r="J53" s="16">
        <v>105</v>
      </c>
      <c r="K53" s="16">
        <v>102</v>
      </c>
      <c r="L53" s="16">
        <v>122</v>
      </c>
      <c r="M53" s="16">
        <v>127</v>
      </c>
      <c r="N53" s="16">
        <v>99</v>
      </c>
      <c r="O53" s="16">
        <v>150</v>
      </c>
      <c r="P53" s="16">
        <v>138</v>
      </c>
      <c r="Q53" s="16">
        <v>100</v>
      </c>
      <c r="R53" s="16">
        <v>119</v>
      </c>
      <c r="S53" s="16">
        <v>154</v>
      </c>
      <c r="T53" s="16">
        <v>68</v>
      </c>
      <c r="U53" s="16">
        <v>108</v>
      </c>
      <c r="V53" s="16">
        <v>112</v>
      </c>
      <c r="W53" s="16">
        <v>136</v>
      </c>
      <c r="X53" s="16">
        <v>128</v>
      </c>
    </row>
    <row r="55" spans="1:24">
      <c r="A55" s="16" t="s">
        <v>312</v>
      </c>
      <c r="B55" s="16">
        <v>115</v>
      </c>
      <c r="C55" s="16">
        <v>113</v>
      </c>
      <c r="D55" s="16">
        <v>111</v>
      </c>
      <c r="E55" s="16">
        <v>114</v>
      </c>
      <c r="F55" s="16">
        <v>116</v>
      </c>
      <c r="G55" s="16">
        <v>134</v>
      </c>
      <c r="H55" s="16">
        <v>127</v>
      </c>
      <c r="I55" s="16">
        <v>123</v>
      </c>
      <c r="J55" s="16">
        <v>111</v>
      </c>
      <c r="K55" s="16">
        <v>107</v>
      </c>
      <c r="L55" s="16">
        <v>121</v>
      </c>
      <c r="M55" s="16">
        <v>124</v>
      </c>
      <c r="O55" s="16">
        <v>109</v>
      </c>
      <c r="P55" s="16">
        <v>125</v>
      </c>
      <c r="R55" s="16">
        <v>119</v>
      </c>
      <c r="S55" s="16">
        <v>117</v>
      </c>
      <c r="V55" s="16">
        <v>105</v>
      </c>
      <c r="X55" s="16">
        <v>96</v>
      </c>
    </row>
    <row r="56" spans="1:24">
      <c r="A56" s="16" t="s">
        <v>313</v>
      </c>
      <c r="B56" s="16">
        <v>95</v>
      </c>
      <c r="C56" s="16">
        <v>93</v>
      </c>
      <c r="D56" s="16">
        <v>92</v>
      </c>
      <c r="E56" s="16">
        <v>93</v>
      </c>
      <c r="F56" s="16">
        <v>92</v>
      </c>
      <c r="G56" s="16">
        <v>108</v>
      </c>
      <c r="H56" s="16">
        <v>102</v>
      </c>
      <c r="I56" s="16">
        <v>103</v>
      </c>
      <c r="J56" s="16">
        <v>83</v>
      </c>
      <c r="K56" s="16">
        <v>80</v>
      </c>
      <c r="L56" s="16">
        <v>95</v>
      </c>
      <c r="M56" s="16">
        <v>108</v>
      </c>
      <c r="O56" s="16">
        <v>92</v>
      </c>
      <c r="P56" s="16">
        <v>112</v>
      </c>
      <c r="R56" s="16">
        <v>95</v>
      </c>
      <c r="S56" s="16">
        <v>98</v>
      </c>
      <c r="V56" s="16">
        <v>78</v>
      </c>
      <c r="X56" s="16">
        <v>74</v>
      </c>
    </row>
    <row r="57" spans="1:24">
      <c r="A57" s="16" t="s">
        <v>314</v>
      </c>
      <c r="B57" s="16">
        <v>90</v>
      </c>
      <c r="C57" s="16">
        <v>94</v>
      </c>
      <c r="D57" s="16">
        <v>94</v>
      </c>
      <c r="E57" s="16">
        <v>90</v>
      </c>
      <c r="F57" s="16">
        <v>99</v>
      </c>
      <c r="G57" s="16">
        <v>101</v>
      </c>
      <c r="H57" s="16">
        <v>100</v>
      </c>
      <c r="I57" s="16">
        <v>85</v>
      </c>
      <c r="J57" s="16">
        <v>98</v>
      </c>
      <c r="K57" s="16">
        <v>106</v>
      </c>
      <c r="L57" s="16">
        <v>100</v>
      </c>
      <c r="M57" s="16">
        <v>103</v>
      </c>
      <c r="O57" s="16">
        <v>117</v>
      </c>
      <c r="P57" s="16">
        <v>107</v>
      </c>
      <c r="R57" s="16">
        <v>98</v>
      </c>
      <c r="S57" s="16">
        <v>108</v>
      </c>
      <c r="V57" s="16">
        <v>90</v>
      </c>
      <c r="X57" s="16">
        <v>125</v>
      </c>
    </row>
    <row r="58" spans="1:24">
      <c r="A58" s="16" t="s">
        <v>315</v>
      </c>
      <c r="B58" s="16">
        <v>120</v>
      </c>
      <c r="C58" s="16">
        <v>125</v>
      </c>
      <c r="D58" s="16">
        <v>126</v>
      </c>
      <c r="E58" s="16">
        <v>123</v>
      </c>
      <c r="F58" s="16">
        <v>131</v>
      </c>
      <c r="G58" s="16">
        <v>128</v>
      </c>
      <c r="H58" s="16">
        <v>125</v>
      </c>
      <c r="I58" s="16">
        <v>118</v>
      </c>
      <c r="J58" s="16">
        <v>130</v>
      </c>
      <c r="K58" s="16">
        <v>133</v>
      </c>
      <c r="L58" s="16">
        <v>133</v>
      </c>
      <c r="M58" s="16">
        <v>130</v>
      </c>
      <c r="O58" s="16">
        <v>153</v>
      </c>
      <c r="P58" s="16">
        <v>142</v>
      </c>
      <c r="R58" s="16">
        <v>130</v>
      </c>
      <c r="S58" s="16">
        <v>146</v>
      </c>
      <c r="V58" s="16">
        <v>124</v>
      </c>
      <c r="X58" s="16">
        <v>165</v>
      </c>
    </row>
    <row r="59" spans="1:24">
      <c r="A59" s="16" t="s">
        <v>316</v>
      </c>
      <c r="B59" s="22" t="s">
        <v>317</v>
      </c>
      <c r="C59" s="22" t="s">
        <v>318</v>
      </c>
      <c r="D59" s="22" t="s">
        <v>319</v>
      </c>
      <c r="E59" s="22" t="s">
        <v>320</v>
      </c>
      <c r="F59" s="22" t="s">
        <v>321</v>
      </c>
      <c r="G59" s="22" t="s">
        <v>322</v>
      </c>
      <c r="H59" s="22" t="s">
        <v>323</v>
      </c>
      <c r="I59" s="22" t="s">
        <v>324</v>
      </c>
      <c r="J59" s="22" t="s">
        <v>325</v>
      </c>
      <c r="K59" s="22" t="s">
        <v>326</v>
      </c>
      <c r="L59" s="22" t="s">
        <v>327</v>
      </c>
      <c r="M59" s="22" t="s">
        <v>328</v>
      </c>
      <c r="O59" s="22">
        <v>150</v>
      </c>
      <c r="P59" s="22">
        <v>135</v>
      </c>
      <c r="Q59" s="22"/>
      <c r="R59" s="22" t="s">
        <v>329</v>
      </c>
      <c r="S59" s="22"/>
      <c r="T59" s="22"/>
      <c r="U59" s="22"/>
      <c r="V59" s="22"/>
      <c r="W59" s="22"/>
      <c r="X59" s="22"/>
    </row>
    <row r="60" spans="1:24">
      <c r="A60" s="16" t="s">
        <v>330</v>
      </c>
      <c r="B60" s="16">
        <v>2624</v>
      </c>
      <c r="C60" s="16">
        <v>2626</v>
      </c>
      <c r="D60" s="16">
        <v>2696</v>
      </c>
      <c r="E60" s="16">
        <v>2626</v>
      </c>
      <c r="F60" s="16">
        <v>2981</v>
      </c>
      <c r="G60" s="16">
        <v>3463</v>
      </c>
      <c r="H60" s="16">
        <v>3259</v>
      </c>
      <c r="I60" s="16">
        <v>3403</v>
      </c>
      <c r="J60" s="16">
        <v>2821</v>
      </c>
      <c r="K60" s="16">
        <v>2830</v>
      </c>
      <c r="L60" s="16">
        <v>3440</v>
      </c>
      <c r="M60" s="16">
        <v>3574</v>
      </c>
      <c r="N60" s="16">
        <v>2681</v>
      </c>
      <c r="O60" s="16">
        <v>4161</v>
      </c>
      <c r="P60" s="16">
        <v>3892</v>
      </c>
      <c r="Q60" s="16">
        <v>2723</v>
      </c>
      <c r="R60" s="16">
        <v>3377</v>
      </c>
      <c r="S60" s="16">
        <v>3960</v>
      </c>
      <c r="T60" s="16">
        <v>1764</v>
      </c>
      <c r="U60" s="16">
        <v>3146</v>
      </c>
      <c r="V60" s="16">
        <v>3270</v>
      </c>
      <c r="W60" s="16">
        <v>3648</v>
      </c>
      <c r="X60" s="16">
        <v>3622</v>
      </c>
    </row>
    <row r="61" spans="1:24">
      <c r="A61" s="16" t="s">
        <v>331</v>
      </c>
      <c r="B61" s="16">
        <v>28.1</v>
      </c>
      <c r="C61" s="16">
        <v>28.1</v>
      </c>
      <c r="D61" s="16">
        <v>26.7</v>
      </c>
      <c r="E61" s="16">
        <v>28.1</v>
      </c>
      <c r="F61" s="16">
        <v>31.7</v>
      </c>
      <c r="G61" s="16">
        <v>52.4</v>
      </c>
      <c r="H61" s="16">
        <v>46.3</v>
      </c>
      <c r="I61" s="16">
        <v>52.4</v>
      </c>
      <c r="J61" s="16">
        <v>31.4</v>
      </c>
      <c r="K61" s="16">
        <v>31.4</v>
      </c>
      <c r="L61" s="16">
        <v>52.4</v>
      </c>
      <c r="M61" s="16">
        <v>52.3</v>
      </c>
      <c r="N61" s="16">
        <v>28.5</v>
      </c>
      <c r="O61" s="16">
        <v>80</v>
      </c>
      <c r="P61" s="16">
        <v>73.7</v>
      </c>
      <c r="Q61" s="16">
        <v>39.700000000000003</v>
      </c>
      <c r="R61" s="16">
        <v>46.2</v>
      </c>
      <c r="S61" s="16">
        <v>71.2</v>
      </c>
      <c r="T61" s="16">
        <v>17.7</v>
      </c>
      <c r="U61" s="16">
        <v>57.5</v>
      </c>
      <c r="V61" s="22" t="s">
        <v>332</v>
      </c>
      <c r="W61" s="16">
        <v>57.5</v>
      </c>
      <c r="X61" s="16">
        <v>55.2</v>
      </c>
    </row>
    <row r="62" spans="1:24">
      <c r="A62" s="16" t="s">
        <v>333</v>
      </c>
      <c r="B62" s="24">
        <v>-4.0632900000000003</v>
      </c>
      <c r="C62" s="24">
        <v>-3.9910000000000001</v>
      </c>
      <c r="D62" s="24">
        <v>-4.01</v>
      </c>
      <c r="E62" s="24">
        <v>-4.5999999999999996</v>
      </c>
      <c r="F62" s="24">
        <v>-4.0999999999999996</v>
      </c>
      <c r="G62" s="24">
        <v>-4.32</v>
      </c>
      <c r="H62" s="24">
        <v>-3.85</v>
      </c>
      <c r="I62" s="24">
        <v>-4.3499999999999996</v>
      </c>
      <c r="J62" s="24">
        <v>-4.1100000000000003</v>
      </c>
      <c r="K62" s="24">
        <v>-3.96</v>
      </c>
      <c r="L62" s="24">
        <v>-4.1100000000000003</v>
      </c>
      <c r="M62" s="24">
        <v>-4.87</v>
      </c>
      <c r="N62" s="24"/>
      <c r="O62" s="24">
        <v>-3.67</v>
      </c>
      <c r="P62" s="24">
        <v>-3.77</v>
      </c>
      <c r="R62" s="24">
        <v>-3.92</v>
      </c>
      <c r="S62" s="24"/>
      <c r="T62" s="24"/>
      <c r="U62" s="24"/>
      <c r="V62" s="24"/>
      <c r="W62" s="24"/>
      <c r="X62" s="24"/>
    </row>
    <row r="63" spans="1:24">
      <c r="A63" s="16" t="s">
        <v>334</v>
      </c>
      <c r="B63" s="24">
        <v>5.65</v>
      </c>
      <c r="C63" s="24">
        <v>4.6500000000000004</v>
      </c>
      <c r="D63" s="24">
        <v>4.93</v>
      </c>
      <c r="E63" s="24">
        <v>3.6</v>
      </c>
      <c r="F63" s="24">
        <v>5.04</v>
      </c>
      <c r="G63" s="24">
        <v>3.54</v>
      </c>
      <c r="H63" s="24">
        <v>3.02</v>
      </c>
      <c r="I63" s="24">
        <v>3.63</v>
      </c>
      <c r="J63" s="24">
        <v>4.6500000000000004</v>
      </c>
      <c r="K63" s="24">
        <v>6.53</v>
      </c>
      <c r="L63" s="24">
        <v>4.4000000000000004</v>
      </c>
      <c r="M63" s="24">
        <v>1.57</v>
      </c>
      <c r="N63" s="24"/>
      <c r="O63" s="24">
        <v>3.78</v>
      </c>
      <c r="P63" s="24">
        <v>3.65</v>
      </c>
      <c r="R63" s="24">
        <v>4.12</v>
      </c>
      <c r="S63" s="24"/>
      <c r="T63" s="24"/>
      <c r="U63" s="24"/>
      <c r="V63" s="24"/>
      <c r="W63" s="24"/>
      <c r="X63" s="24"/>
    </row>
    <row r="64" spans="1:24">
      <c r="A64" s="16" t="s">
        <v>335</v>
      </c>
      <c r="B64" s="24">
        <v>0.53</v>
      </c>
      <c r="C64" s="24">
        <v>-0.47</v>
      </c>
      <c r="D64" s="24">
        <v>0.02</v>
      </c>
      <c r="E64" s="24">
        <v>-1.02</v>
      </c>
      <c r="F64" s="24">
        <v>0.51</v>
      </c>
      <c r="G64" s="24">
        <v>0.48</v>
      </c>
      <c r="H64" s="24">
        <v>-0.83</v>
      </c>
      <c r="I64" s="24">
        <v>0.7</v>
      </c>
      <c r="J64" s="24">
        <v>0.01</v>
      </c>
      <c r="K64" s="24">
        <v>1.66</v>
      </c>
      <c r="L64" s="24">
        <v>1.1499999999999999</v>
      </c>
      <c r="M64" s="24">
        <v>-0.59</v>
      </c>
      <c r="N64" s="24"/>
      <c r="O64" s="24">
        <v>0.38</v>
      </c>
      <c r="P64" s="24">
        <v>0.26</v>
      </c>
      <c r="R64" s="24">
        <v>0.17</v>
      </c>
      <c r="S64" s="24"/>
      <c r="T64" s="24"/>
      <c r="U64" s="24"/>
      <c r="V64" s="24"/>
      <c r="W64" s="24"/>
      <c r="X64" s="24"/>
    </row>
    <row r="65" spans="1:24">
      <c r="A65" s="16" t="s">
        <v>336</v>
      </c>
      <c r="B65" s="24">
        <v>-0.08</v>
      </c>
      <c r="C65" s="24">
        <v>-1.08</v>
      </c>
      <c r="D65" s="24">
        <v>-0.62</v>
      </c>
      <c r="E65" s="24">
        <v>-1.64</v>
      </c>
      <c r="F65" s="24">
        <v>-0.16</v>
      </c>
      <c r="G65" s="24">
        <v>-0.28999999999999998</v>
      </c>
      <c r="H65" s="24">
        <v>-1.6</v>
      </c>
      <c r="I65" s="24">
        <v>-0.11</v>
      </c>
      <c r="J65" s="24">
        <v>-0.68</v>
      </c>
      <c r="K65" s="24">
        <v>1</v>
      </c>
      <c r="L65" s="24">
        <v>0.35</v>
      </c>
      <c r="M65" s="24">
        <v>-1.45</v>
      </c>
      <c r="N65" s="24"/>
      <c r="O65" s="24">
        <v>-0.61</v>
      </c>
      <c r="P65" s="24">
        <v>-0.66</v>
      </c>
      <c r="R65" s="24">
        <v>-0.6</v>
      </c>
      <c r="S65" s="24"/>
      <c r="T65" s="24"/>
      <c r="U65" s="24"/>
      <c r="V65" s="24"/>
      <c r="W65" s="24"/>
      <c r="X65" s="24"/>
    </row>
    <row r="66" spans="1:24">
      <c r="A66" s="16" t="s">
        <v>226</v>
      </c>
      <c r="B66" s="17" t="s">
        <v>227</v>
      </c>
      <c r="C66" s="17" t="s">
        <v>228</v>
      </c>
      <c r="D66" s="17" t="s">
        <v>229</v>
      </c>
      <c r="E66" s="17" t="s">
        <v>230</v>
      </c>
      <c r="F66" s="17" t="s">
        <v>231</v>
      </c>
      <c r="G66" s="17" t="s">
        <v>232</v>
      </c>
      <c r="H66" s="17" t="s">
        <v>233</v>
      </c>
      <c r="I66" s="17" t="s">
        <v>234</v>
      </c>
      <c r="J66" s="17" t="s">
        <v>235</v>
      </c>
      <c r="K66" s="17" t="s">
        <v>236</v>
      </c>
      <c r="L66" s="17" t="s">
        <v>237</v>
      </c>
      <c r="M66" s="17" t="s">
        <v>238</v>
      </c>
      <c r="N66" s="17" t="s">
        <v>239</v>
      </c>
      <c r="O66" s="17" t="s">
        <v>240</v>
      </c>
      <c r="P66" s="17" t="s">
        <v>241</v>
      </c>
      <c r="Q66" s="17" t="s">
        <v>242</v>
      </c>
      <c r="R66" s="17" t="s">
        <v>243</v>
      </c>
      <c r="S66" s="17" t="s">
        <v>244</v>
      </c>
      <c r="T66" s="17" t="s">
        <v>245</v>
      </c>
      <c r="U66" s="17" t="s">
        <v>246</v>
      </c>
      <c r="V66" s="17" t="s">
        <v>247</v>
      </c>
      <c r="W66" s="17" t="s">
        <v>248</v>
      </c>
      <c r="X66" s="17" t="s">
        <v>249</v>
      </c>
    </row>
    <row r="68" spans="1:24">
      <c r="A68" s="16" t="s">
        <v>337</v>
      </c>
    </row>
    <row r="69" spans="1:24">
      <c r="A69" s="16" t="s">
        <v>338</v>
      </c>
    </row>
  </sheetData>
  <phoneticPr fontId="0" type="noConversion"/>
  <pageMargins left="0.3" right="0.2" top="0.5" bottom="0.5" header="0.5" footer="0.5"/>
  <pageSetup scale="15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1238-1FB2-458F-BEB1-3ACE01FCF580}">
  <dimension ref="A1:D61"/>
  <sheetViews>
    <sheetView zoomScale="75" workbookViewId="0"/>
  </sheetViews>
  <sheetFormatPr defaultRowHeight="15"/>
  <cols>
    <col min="1" max="1" width="23.4375" customWidth="1"/>
    <col min="2" max="2" width="10.5625" customWidth="1"/>
    <col min="3" max="3" width="11.4375" customWidth="1"/>
    <col min="4" max="4" width="10.5625" customWidth="1"/>
  </cols>
  <sheetData>
    <row r="1" spans="1:4">
      <c r="A1" s="25" t="s">
        <v>339</v>
      </c>
    </row>
    <row r="2" spans="1:4">
      <c r="A2" s="25"/>
    </row>
    <row r="3" spans="1:4">
      <c r="A3" s="25" t="s">
        <v>341</v>
      </c>
      <c r="B3" t="s">
        <v>485</v>
      </c>
      <c r="C3" t="s">
        <v>486</v>
      </c>
      <c r="D3" t="s">
        <v>496</v>
      </c>
    </row>
    <row r="4" spans="1:4" ht="30" customHeight="1">
      <c r="A4" s="29" t="s">
        <v>250</v>
      </c>
      <c r="B4" s="56" t="s">
        <v>491</v>
      </c>
      <c r="C4" s="56" t="s">
        <v>491</v>
      </c>
      <c r="D4" s="56" t="s">
        <v>491</v>
      </c>
    </row>
    <row r="5" spans="1:4">
      <c r="A5" s="29" t="s">
        <v>259</v>
      </c>
      <c r="B5" t="s">
        <v>487</v>
      </c>
      <c r="C5" t="s">
        <v>488</v>
      </c>
      <c r="D5" t="s">
        <v>489</v>
      </c>
    </row>
    <row r="6" spans="1:4">
      <c r="A6" s="32" t="s">
        <v>357</v>
      </c>
    </row>
    <row r="7" spans="1:4">
      <c r="A7" s="26" t="s">
        <v>301</v>
      </c>
      <c r="B7" t="s">
        <v>490</v>
      </c>
      <c r="C7" t="s">
        <v>490</v>
      </c>
      <c r="D7" t="s">
        <v>490</v>
      </c>
    </row>
    <row r="8" spans="1:4">
      <c r="A8" s="25" t="s">
        <v>3</v>
      </c>
      <c r="B8">
        <v>7.51</v>
      </c>
      <c r="C8">
        <v>7.39</v>
      </c>
      <c r="D8">
        <v>7.54</v>
      </c>
    </row>
    <row r="9" spans="1:4">
      <c r="A9" s="25" t="s">
        <v>4</v>
      </c>
      <c r="B9">
        <v>44400</v>
      </c>
      <c r="C9">
        <v>48400</v>
      </c>
      <c r="D9">
        <v>23000</v>
      </c>
    </row>
    <row r="10" spans="1:4">
      <c r="A10" s="25" t="s">
        <v>5</v>
      </c>
      <c r="B10">
        <v>12.4</v>
      </c>
      <c r="C10">
        <v>9.9</v>
      </c>
      <c r="D10">
        <v>9.9</v>
      </c>
    </row>
    <row r="11" spans="1:4">
      <c r="A11" s="25" t="s">
        <v>25</v>
      </c>
    </row>
    <row r="12" spans="1:4">
      <c r="A12" s="25" t="s">
        <v>494</v>
      </c>
      <c r="B12">
        <v>54</v>
      </c>
      <c r="C12">
        <v>60</v>
      </c>
      <c r="D12">
        <v>82</v>
      </c>
    </row>
    <row r="13" spans="1:4">
      <c r="A13" s="25" t="s">
        <v>495</v>
      </c>
      <c r="B13">
        <v>89</v>
      </c>
      <c r="C13">
        <v>94</v>
      </c>
      <c r="D13">
        <v>76</v>
      </c>
    </row>
    <row r="14" spans="1:4">
      <c r="A14" s="25" t="s">
        <v>26</v>
      </c>
      <c r="B14">
        <v>40.1</v>
      </c>
      <c r="C14">
        <v>38.799999999999997</v>
      </c>
      <c r="D14">
        <v>60</v>
      </c>
    </row>
    <row r="15" spans="1:4">
      <c r="A15" s="25" t="s">
        <v>27</v>
      </c>
    </row>
    <row r="16" spans="1:4">
      <c r="A16" s="25" t="s">
        <v>28</v>
      </c>
      <c r="B16">
        <v>1320</v>
      </c>
      <c r="C16">
        <v>1370</v>
      </c>
      <c r="D16">
        <v>850</v>
      </c>
    </row>
    <row r="17" spans="1:4">
      <c r="A17" s="25" t="s">
        <v>30</v>
      </c>
      <c r="B17">
        <v>788</v>
      </c>
      <c r="C17">
        <v>869</v>
      </c>
      <c r="D17">
        <v>349</v>
      </c>
    </row>
    <row r="18" spans="1:4">
      <c r="A18" s="25" t="s">
        <v>29</v>
      </c>
      <c r="B18">
        <v>7.4</v>
      </c>
      <c r="C18">
        <v>5.8</v>
      </c>
      <c r="D18">
        <v>3.4</v>
      </c>
    </row>
    <row r="19" spans="1:4">
      <c r="A19" s="25" t="s">
        <v>61</v>
      </c>
      <c r="B19">
        <v>0.28000000000000003</v>
      </c>
      <c r="C19">
        <v>0.19</v>
      </c>
      <c r="D19">
        <v>0.23</v>
      </c>
    </row>
    <row r="20" spans="1:4">
      <c r="A20" s="25" t="s">
        <v>302</v>
      </c>
      <c r="B20">
        <v>1.79</v>
      </c>
      <c r="C20">
        <v>1.97</v>
      </c>
      <c r="D20">
        <v>0.57999999999999996</v>
      </c>
    </row>
    <row r="21" spans="1:4">
      <c r="A21" s="25" t="s">
        <v>32</v>
      </c>
      <c r="B21">
        <v>26300</v>
      </c>
      <c r="C21">
        <v>28400</v>
      </c>
      <c r="D21">
        <v>13300</v>
      </c>
    </row>
    <row r="22" spans="1:4">
      <c r="A22" s="25" t="s">
        <v>31</v>
      </c>
      <c r="B22">
        <v>160</v>
      </c>
      <c r="C22">
        <v>172</v>
      </c>
      <c r="D22">
        <v>103</v>
      </c>
    </row>
    <row r="23" spans="1:4">
      <c r="A23" s="25" t="s">
        <v>303</v>
      </c>
      <c r="B23">
        <v>0.15</v>
      </c>
      <c r="C23">
        <v>0.16</v>
      </c>
      <c r="D23">
        <v>0.1</v>
      </c>
    </row>
    <row r="24" spans="1:4">
      <c r="A24" s="25" t="s">
        <v>304</v>
      </c>
      <c r="B24">
        <v>0.09</v>
      </c>
      <c r="C24">
        <v>7.0000000000000007E-2</v>
      </c>
      <c r="D24">
        <v>0.04</v>
      </c>
    </row>
    <row r="25" spans="1:4">
      <c r="A25" s="25" t="s">
        <v>84</v>
      </c>
    </row>
    <row r="26" spans="1:4">
      <c r="A26" s="25" t="s">
        <v>83</v>
      </c>
    </row>
    <row r="27" spans="1:4">
      <c r="A27" s="25" t="s">
        <v>85</v>
      </c>
    </row>
    <row r="28" spans="1:4">
      <c r="A28" s="25" t="s">
        <v>86</v>
      </c>
      <c r="B28">
        <v>97</v>
      </c>
      <c r="C28">
        <v>119</v>
      </c>
      <c r="D28">
        <v>27</v>
      </c>
    </row>
    <row r="29" spans="1:4">
      <c r="A29" s="25" t="s">
        <v>62</v>
      </c>
      <c r="B29">
        <v>295</v>
      </c>
      <c r="C29">
        <v>310</v>
      </c>
      <c r="D29">
        <v>170</v>
      </c>
    </row>
    <row r="30" spans="1:4">
      <c r="A30" s="25" t="s">
        <v>34</v>
      </c>
      <c r="B30">
        <v>2.2999999999999998</v>
      </c>
      <c r="C30">
        <v>2.9</v>
      </c>
      <c r="D30">
        <v>5.9</v>
      </c>
    </row>
    <row r="31" spans="1:4">
      <c r="A31" s="25" t="s">
        <v>493</v>
      </c>
      <c r="B31">
        <v>0.25</v>
      </c>
      <c r="C31">
        <v>0.68</v>
      </c>
      <c r="D31">
        <v>0.51</v>
      </c>
    </row>
    <row r="32" spans="1:4">
      <c r="A32" s="25" t="s">
        <v>492</v>
      </c>
      <c r="B32">
        <v>0.04</v>
      </c>
      <c r="C32">
        <v>0.02</v>
      </c>
      <c r="D32">
        <v>0.04</v>
      </c>
    </row>
    <row r="33" spans="1:4">
      <c r="A33" s="25" t="s">
        <v>35</v>
      </c>
    </row>
    <row r="34" spans="1:4">
      <c r="A34" s="25" t="s">
        <v>39</v>
      </c>
      <c r="B34">
        <v>23</v>
      </c>
      <c r="C34">
        <v>25</v>
      </c>
      <c r="D34">
        <v>16</v>
      </c>
    </row>
    <row r="35" spans="1:4">
      <c r="A35" s="25" t="s">
        <v>306</v>
      </c>
    </row>
    <row r="36" spans="1:4">
      <c r="A36" s="25" t="s">
        <v>172</v>
      </c>
    </row>
    <row r="37" spans="1:4">
      <c r="A37" s="26" t="s">
        <v>154</v>
      </c>
    </row>
    <row r="38" spans="1:4">
      <c r="A38" s="25" t="s">
        <v>11</v>
      </c>
    </row>
    <row r="39" spans="1:4">
      <c r="A39" s="25" t="s">
        <v>63</v>
      </c>
    </row>
    <row r="40" spans="1:4">
      <c r="A40" s="25" t="s">
        <v>89</v>
      </c>
    </row>
    <row r="41" spans="1:4">
      <c r="A41" s="25" t="s">
        <v>141</v>
      </c>
    </row>
    <row r="42" spans="1:4">
      <c r="A42" s="25" t="s">
        <v>106</v>
      </c>
    </row>
    <row r="43" spans="1:4">
      <c r="A43" s="25" t="s">
        <v>107</v>
      </c>
    </row>
    <row r="44" spans="1:4">
      <c r="A44" s="25" t="s">
        <v>139</v>
      </c>
    </row>
    <row r="45" spans="1:4">
      <c r="A45" s="25" t="s">
        <v>88</v>
      </c>
      <c r="B45">
        <v>143</v>
      </c>
      <c r="C45">
        <v>88.9</v>
      </c>
      <c r="D45">
        <v>287</v>
      </c>
    </row>
    <row r="46" spans="1:4">
      <c r="A46" s="25" t="s">
        <v>365</v>
      </c>
      <c r="B46">
        <v>4</v>
      </c>
      <c r="C46">
        <v>4.7</v>
      </c>
      <c r="D46">
        <v>4.3</v>
      </c>
    </row>
    <row r="47" spans="1:4">
      <c r="A47" s="25" t="s">
        <v>173</v>
      </c>
    </row>
    <row r="48" spans="1:4">
      <c r="A48" s="25" t="s">
        <v>176</v>
      </c>
    </row>
    <row r="49" spans="1:4">
      <c r="A49" s="25" t="s">
        <v>177</v>
      </c>
    </row>
    <row r="50" spans="1:4">
      <c r="A50" s="25" t="s">
        <v>178</v>
      </c>
    </row>
    <row r="51" spans="1:4">
      <c r="A51" s="25" t="s">
        <v>179</v>
      </c>
      <c r="B51">
        <v>494</v>
      </c>
      <c r="C51">
        <v>546</v>
      </c>
      <c r="D51">
        <v>443</v>
      </c>
    </row>
    <row r="52" spans="1:4">
      <c r="A52" s="25" t="s">
        <v>180</v>
      </c>
    </row>
    <row r="53" spans="1:4">
      <c r="A53" s="25" t="s">
        <v>181</v>
      </c>
    </row>
    <row r="54" spans="1:4">
      <c r="A54" s="25" t="s">
        <v>40</v>
      </c>
      <c r="B54">
        <v>71000</v>
      </c>
      <c r="C54">
        <v>77000</v>
      </c>
      <c r="D54">
        <v>36000</v>
      </c>
    </row>
    <row r="55" spans="1:4">
      <c r="A55" s="25" t="s">
        <v>182</v>
      </c>
    </row>
    <row r="56" spans="1:4">
      <c r="A56" s="25" t="s">
        <v>366</v>
      </c>
    </row>
    <row r="57" spans="1:4">
      <c r="A57" s="25"/>
    </row>
    <row r="58" spans="1:4">
      <c r="A58" s="26" t="s">
        <v>497</v>
      </c>
    </row>
    <row r="59" spans="1:4">
      <c r="A59" s="26" t="s">
        <v>498</v>
      </c>
    </row>
    <row r="60" spans="1:4">
      <c r="A60" t="s">
        <v>499</v>
      </c>
    </row>
    <row r="61" spans="1:4">
      <c r="A61" t="s">
        <v>500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Rain</vt:lpstr>
      <vt:lpstr>Rivers</vt:lpstr>
      <vt:lpstr>Grndwater1</vt:lpstr>
      <vt:lpstr>Grndwater2</vt:lpstr>
      <vt:lpstr>Hot Sprng</vt:lpstr>
      <vt:lpstr>Geothermal</vt:lpstr>
      <vt:lpstr>Sed</vt:lpstr>
      <vt:lpstr>Brine KH77</vt:lpstr>
      <vt:lpstr>Brine KH85</vt:lpstr>
      <vt:lpstr>Brine KH87</vt:lpstr>
      <vt:lpstr>Brine Co90</vt:lpstr>
      <vt:lpstr>Brine Me75</vt:lpstr>
      <vt:lpstr>Evap seawater</vt:lpstr>
      <vt:lpstr>OrgLig</vt:lpstr>
      <vt:lpstr>References</vt:lpstr>
      <vt:lpstr>Densities</vt:lpstr>
      <vt:lpstr>'Brine Me75'!Print_Area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Palandri</cp:lastModifiedBy>
  <dcterms:created xsi:type="dcterms:W3CDTF">2024-10-24T19:51:48Z</dcterms:created>
  <dcterms:modified xsi:type="dcterms:W3CDTF">2024-10-24T19:56:58Z</dcterms:modified>
</cp:coreProperties>
</file>