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omer\Desktop\"/>
    </mc:Choice>
  </mc:AlternateContent>
  <xr:revisionPtr revIDLastSave="0" documentId="8_{C1ACC64F-F542-48EF-B6B5-C14984EB19E9}" xr6:coauthVersionLast="47" xr6:coauthVersionMax="47" xr10:uidLastSave="{00000000-0000-0000-0000-000000000000}"/>
  <bookViews>
    <workbookView xWindow="1095" yWindow="45" windowWidth="37305" windowHeight="21555" xr2:uid="{00000000-000D-0000-FFFF-FFFF00000000}"/>
  </bookViews>
  <sheets>
    <sheet name="Raw" sheetId="1" r:id="rId1"/>
    <sheet name="massaged wt%" sheetId="2" r:id="rId2"/>
    <sheet name="wt% trace elem as Ox and Sulfd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3" l="1"/>
  <c r="D32" i="3"/>
  <c r="E32" i="3" s="1"/>
  <c r="F28" i="2"/>
  <c r="J44" i="3"/>
  <c r="M38" i="3" l="1"/>
  <c r="N30" i="3" s="1"/>
  <c r="D42" i="3"/>
  <c r="E42" i="3" s="1"/>
  <c r="D40" i="3"/>
  <c r="E40" i="3" s="1"/>
  <c r="D39" i="3"/>
  <c r="E39" i="3" s="1"/>
  <c r="D38" i="3"/>
  <c r="E38" i="3" s="1"/>
  <c r="D36" i="3"/>
  <c r="E36" i="3" s="1"/>
  <c r="N34" i="3" l="1"/>
  <c r="P34" i="3" s="1"/>
  <c r="N11" i="3"/>
  <c r="P11" i="3" s="1"/>
  <c r="N21" i="3"/>
  <c r="P21" i="3" s="1"/>
  <c r="N32" i="3"/>
  <c r="P32" i="3" s="1"/>
  <c r="N2" i="3"/>
  <c r="P2" i="3" s="1"/>
  <c r="N12" i="3"/>
  <c r="P12" i="3" s="1"/>
  <c r="N22" i="3"/>
  <c r="P22" i="3" s="1"/>
  <c r="N33" i="3"/>
  <c r="P33" i="3" s="1"/>
  <c r="N3" i="3"/>
  <c r="N13" i="3"/>
  <c r="P13" i="3" s="1"/>
  <c r="N23" i="3"/>
  <c r="P23" i="3" s="1"/>
  <c r="N35" i="3"/>
  <c r="P35" i="3" s="1"/>
  <c r="N4" i="3"/>
  <c r="P4" i="3" s="1"/>
  <c r="N14" i="3"/>
  <c r="P14" i="3" s="1"/>
  <c r="N24" i="3"/>
  <c r="P24" i="3" s="1"/>
  <c r="N5" i="3"/>
  <c r="P5" i="3" s="1"/>
  <c r="N15" i="3"/>
  <c r="P15" i="3" s="1"/>
  <c r="N26" i="3"/>
  <c r="P26" i="3" s="1"/>
  <c r="N6" i="3"/>
  <c r="P6" i="3" s="1"/>
  <c r="N16" i="3"/>
  <c r="P16" i="3" s="1"/>
  <c r="N27" i="3"/>
  <c r="P27" i="3" s="1"/>
  <c r="N7" i="3"/>
  <c r="P7" i="3" s="1"/>
  <c r="N18" i="3"/>
  <c r="P18" i="3" s="1"/>
  <c r="N29" i="3"/>
  <c r="P29" i="3" s="1"/>
  <c r="N8" i="3"/>
  <c r="P8" i="3" s="1"/>
  <c r="N20" i="3"/>
  <c r="P20" i="3" s="1"/>
  <c r="N31" i="3"/>
  <c r="P31" i="3" s="1"/>
  <c r="N36" i="3"/>
  <c r="P36" i="3" s="1"/>
  <c r="N10" i="3"/>
  <c r="P10" i="3" s="1"/>
  <c r="N19" i="3"/>
  <c r="P19" i="3" s="1"/>
  <c r="N28" i="3"/>
  <c r="P28" i="3" s="1"/>
  <c r="N9" i="3"/>
  <c r="P9" i="3" s="1"/>
  <c r="N17" i="3"/>
  <c r="P17" i="3" s="1"/>
  <c r="N25" i="3"/>
  <c r="P25" i="3" s="1"/>
  <c r="D34" i="3"/>
  <c r="E34" i="3" s="1"/>
  <c r="D30" i="3"/>
  <c r="E30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P38" i="3" l="1"/>
  <c r="N38" i="3"/>
  <c r="F34" i="2"/>
  <c r="F33" i="2"/>
  <c r="F32" i="2"/>
  <c r="F31" i="2"/>
  <c r="F30" i="2"/>
  <c r="F29" i="2"/>
  <c r="F27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K24" i="1" l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1"/>
</calcChain>
</file>

<file path=xl/sharedStrings.xml><?xml version="1.0" encoding="utf-8"?>
<sst xmlns="http://schemas.openxmlformats.org/spreadsheetml/2006/main" count="375" uniqueCount="113">
  <si>
    <t>H2O</t>
  </si>
  <si>
    <t>Na2O</t>
  </si>
  <si>
    <t>MgO</t>
  </si>
  <si>
    <t>Al2O3</t>
  </si>
  <si>
    <t>SiO2</t>
  </si>
  <si>
    <t>K2O</t>
  </si>
  <si>
    <t>CaO</t>
  </si>
  <si>
    <t>MnO</t>
  </si>
  <si>
    <t>FeO</t>
  </si>
  <si>
    <t>Fe2O3</t>
  </si>
  <si>
    <t>TiO2</t>
  </si>
  <si>
    <t>P2O5</t>
  </si>
  <si>
    <t>After Nockolds, 1954, Bull. Geol. Soc. Am. V.65. 1007-1032</t>
  </si>
  <si>
    <t>Cu</t>
  </si>
  <si>
    <t>Pb</t>
  </si>
  <si>
    <t>Zn</t>
  </si>
  <si>
    <t>S</t>
  </si>
  <si>
    <t>Ba</t>
  </si>
  <si>
    <t>Sr</t>
  </si>
  <si>
    <t>F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</si>
  <si>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</si>
  <si>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</si>
  <si>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</si>
  <si>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</si>
  <si>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</si>
  <si>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</si>
  <si>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</si>
  <si>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</si>
  <si>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</si>
  <si>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</si>
  <si>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</si>
  <si>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</si>
  <si>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</si>
  <si>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</si>
  <si>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</si>
  <si>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Vol. 1. , Table 7-3. Avg of 49 samples.</t>
  </si>
  <si>
    <t>wt%</t>
  </si>
  <si>
    <t>ppm</t>
  </si>
  <si>
    <t>basalt</t>
  </si>
  <si>
    <t>granite</t>
  </si>
  <si>
    <t>avg</t>
  </si>
  <si>
    <t>wtd avg</t>
  </si>
  <si>
    <t>Major elements from Handbook of Geochemistry, 1969. Edited by KH Wedepohl.</t>
  </si>
  <si>
    <t>Y and Lanthanides, 39 and 57-71 from Handbook of Geochemistry, 1969. Edited by KH Wedepohl.</t>
  </si>
  <si>
    <t>Vol. II-2. , Table 39, 57-71. Avg of 196 samples.</t>
  </si>
  <si>
    <t>total</t>
  </si>
  <si>
    <t>Handbook of Geochemistry, 1969. Edited by KH Wedepohl.</t>
  </si>
  <si>
    <t>Page 9-E-2</t>
  </si>
  <si>
    <t>#samples</t>
  </si>
  <si>
    <t>Fleischer and Robinson, 1963</t>
  </si>
  <si>
    <t>Kokubu, 1956</t>
  </si>
  <si>
    <t>Koritnig, 1951</t>
  </si>
  <si>
    <t>avg ppm</t>
  </si>
  <si>
    <t>page 29-E-3</t>
  </si>
  <si>
    <t>page 30-E-13</t>
  </si>
  <si>
    <t>no data</t>
  </si>
  <si>
    <t>page 56-E-3</t>
  </si>
  <si>
    <t>U</t>
  </si>
  <si>
    <t>page 82-E-7</t>
  </si>
  <si>
    <t>no data; omit</t>
  </si>
  <si>
    <t>page 92-E-4, eyeballed from bar chart in sigmaplot</t>
  </si>
  <si>
    <t>mol wt</t>
  </si>
  <si>
    <t>wt% REE2O3</t>
  </si>
  <si>
    <t>wt REE-O*1.5</t>
  </si>
  <si>
    <t>wt NaF</t>
  </si>
  <si>
    <t>wt% NaF</t>
  </si>
  <si>
    <t>wt FeS</t>
  </si>
  <si>
    <t>wt% FeS</t>
  </si>
  <si>
    <t>soltherm entry?</t>
  </si>
  <si>
    <t>N</t>
  </si>
  <si>
    <t>wt CuO*0.5</t>
  </si>
  <si>
    <t>wt% CuO*0.5</t>
  </si>
  <si>
    <t>wt MO</t>
  </si>
  <si>
    <t>wt% MO</t>
  </si>
  <si>
    <t>wt UO2</t>
  </si>
  <si>
    <t>wt% UO2</t>
  </si>
  <si>
    <t>pyrrhotite</t>
  </si>
  <si>
    <t>zincite</t>
  </si>
  <si>
    <t>litharge</t>
  </si>
  <si>
    <t>uraninite</t>
  </si>
  <si>
    <t>Y, RHF78</t>
  </si>
  <si>
    <t>400, arbitrary</t>
  </si>
  <si>
    <t>normalize</t>
  </si>
  <si>
    <t>without TiO2</t>
  </si>
  <si>
    <t>Y2O3</t>
  </si>
  <si>
    <t>La2O3</t>
  </si>
  <si>
    <t>Ce2O3</t>
  </si>
  <si>
    <t>Pr2O3</t>
  </si>
  <si>
    <t>Nd2O3</t>
  </si>
  <si>
    <t>Sm2O3</t>
  </si>
  <si>
    <t>Eu2O3</t>
  </si>
  <si>
    <t>Gd2O3</t>
  </si>
  <si>
    <t>Tb2O3</t>
  </si>
  <si>
    <t>Dy2O3</t>
  </si>
  <si>
    <t>Ho2O3</t>
  </si>
  <si>
    <t>Er2O3</t>
  </si>
  <si>
    <t>Tm2O3</t>
  </si>
  <si>
    <t>Yb2O3</t>
  </si>
  <si>
    <t>Lu2O3</t>
  </si>
  <si>
    <t>NaF</t>
  </si>
  <si>
    <t>FeS</t>
  </si>
  <si>
    <t>CuO*0.5</t>
  </si>
  <si>
    <t>ZnO</t>
  </si>
  <si>
    <t>BaO</t>
  </si>
  <si>
    <t>PbO</t>
  </si>
  <si>
    <t>UO2</t>
  </si>
  <si>
    <t>Cl</t>
  </si>
  <si>
    <t>page 92-E-4, eyeballed from bar chart in recreated in sigmaplot</t>
  </si>
  <si>
    <t>page 17-E-2, Iwasaki et al. 1957</t>
  </si>
  <si>
    <t>wt NaCl</t>
  </si>
  <si>
    <t>wt% NaCl</t>
  </si>
  <si>
    <t>NaCl</t>
  </si>
  <si>
    <t>with TiO2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</si>
</sst>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2" fontId="0" fillId="0" borderId="0" xfId="0" applyNumberFormat="1"/>
    <xf numFmtId="164" fontId="1" fillId="2" borderId="0" xfId="1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workbookViewId="0"/>
  </sheetViews>
  <sheetFormatPr defaultRowHeight="15" x14ac:dyDescent="0.25"/>
  <cols>
    <col min="16" max="16" width="9.28515625" bestFit="1" customWidth="1"/>
    <col min="17" max="17" width="13.28515625" customWidth="1"/>
  </cols>
  <sheetData>
    <row r="1" spans="1:17" x14ac:dyDescent="0.25">
      <c r="A1" t="s">
        <v>42</v>
      </c>
    </row>
    <row r="2" spans="1:17" x14ac:dyDescent="0.25">
      <c r="A2" t="s">
        <v>35</v>
      </c>
    </row>
    <row r="3" spans="1:17" x14ac:dyDescent="0.25">
      <c r="A3" t="s">
        <v>12</v>
      </c>
    </row>
    <row r="4" spans="1:17" x14ac:dyDescent="0.25">
      <c r="B4" t="s">
        <v>36</v>
      </c>
    </row>
    <row r="5" spans="1:17" x14ac:dyDescent="0.25">
      <c r="A5" s="1" t="s">
        <v>4</v>
      </c>
      <c r="B5" s="1">
        <v>54.2</v>
      </c>
    </row>
    <row r="6" spans="1:17" x14ac:dyDescent="0.25">
      <c r="A6" s="1" t="s">
        <v>10</v>
      </c>
      <c r="B6" s="1">
        <v>1.31</v>
      </c>
    </row>
    <row r="7" spans="1:17" x14ac:dyDescent="0.25">
      <c r="A7" s="1" t="s">
        <v>3</v>
      </c>
      <c r="B7" s="1">
        <v>17.170000000000002</v>
      </c>
      <c r="D7" t="s">
        <v>43</v>
      </c>
    </row>
    <row r="8" spans="1:17" x14ac:dyDescent="0.25">
      <c r="A8" s="1" t="s">
        <v>9</v>
      </c>
      <c r="B8" s="1">
        <v>3.48</v>
      </c>
      <c r="D8" t="s">
        <v>44</v>
      </c>
    </row>
    <row r="9" spans="1:17" x14ac:dyDescent="0.25">
      <c r="A9" s="1" t="s">
        <v>8</v>
      </c>
      <c r="B9" s="1">
        <v>5.49</v>
      </c>
      <c r="E9" t="s">
        <v>37</v>
      </c>
      <c r="H9" t="s">
        <v>38</v>
      </c>
      <c r="I9" t="s">
        <v>39</v>
      </c>
      <c r="J9" t="s">
        <v>40</v>
      </c>
      <c r="K9" t="s">
        <v>41</v>
      </c>
    </row>
    <row r="10" spans="1:17" x14ac:dyDescent="0.25">
      <c r="A10" s="1" t="s">
        <v>7</v>
      </c>
      <c r="B10" s="1">
        <v>0.15</v>
      </c>
      <c r="D10" s="1" t="s">
        <v>20</v>
      </c>
      <c r="E10" s="1">
        <v>35</v>
      </c>
      <c r="G10" t="s">
        <v>20</v>
      </c>
      <c r="H10">
        <v>32</v>
      </c>
      <c r="I10">
        <v>38</v>
      </c>
      <c r="J10">
        <f>(H10+I10)/2</f>
        <v>35</v>
      </c>
      <c r="K10" s="2">
        <f>(H10*99+I10*290)/389</f>
        <v>36.473007712082264</v>
      </c>
    </row>
    <row r="11" spans="1:17" x14ac:dyDescent="0.25">
      <c r="A11" s="1" t="s">
        <v>2</v>
      </c>
      <c r="B11" s="1">
        <v>4.3600000000000003</v>
      </c>
      <c r="D11" s="1" t="s">
        <v>21</v>
      </c>
      <c r="E11" s="1">
        <v>31</v>
      </c>
      <c r="G11" t="s">
        <v>21</v>
      </c>
      <c r="H11">
        <v>6.4</v>
      </c>
      <c r="I11">
        <v>55</v>
      </c>
      <c r="J11">
        <f t="shared" ref="J11:J24" si="0">(H11+I11)/2</f>
        <v>30.7</v>
      </c>
      <c r="K11" s="2">
        <f t="shared" ref="K11:K24" si="1">(H11*99+I11*290)/389</f>
        <v>42.631362467866317</v>
      </c>
    </row>
    <row r="12" spans="1:17" x14ac:dyDescent="0.25">
      <c r="A12" s="1" t="s">
        <v>6</v>
      </c>
      <c r="B12" s="1">
        <v>7.92</v>
      </c>
      <c r="D12" s="1" t="s">
        <v>22</v>
      </c>
      <c r="E12" s="1">
        <v>60</v>
      </c>
      <c r="G12" t="s">
        <v>22</v>
      </c>
      <c r="H12">
        <v>16</v>
      </c>
      <c r="I12">
        <v>104</v>
      </c>
      <c r="J12">
        <f t="shared" si="0"/>
        <v>60</v>
      </c>
      <c r="K12" s="2">
        <f t="shared" si="1"/>
        <v>81.604113110539842</v>
      </c>
      <c r="M12" t="s">
        <v>46</v>
      </c>
    </row>
    <row r="13" spans="1:17" x14ac:dyDescent="0.25">
      <c r="A13" s="1" t="s">
        <v>1</v>
      </c>
      <c r="B13" s="1">
        <v>3.67</v>
      </c>
      <c r="D13" s="1" t="s">
        <v>23</v>
      </c>
      <c r="E13" s="1">
        <v>7.4</v>
      </c>
      <c r="G13" t="s">
        <v>23</v>
      </c>
      <c r="H13">
        <v>2.7</v>
      </c>
      <c r="I13">
        <v>12</v>
      </c>
      <c r="J13">
        <f t="shared" si="0"/>
        <v>7.35</v>
      </c>
      <c r="K13" s="2">
        <f t="shared" si="1"/>
        <v>9.6331619537275071</v>
      </c>
      <c r="O13" t="s">
        <v>52</v>
      </c>
      <c r="P13" t="s">
        <v>48</v>
      </c>
      <c r="Q13" t="s">
        <v>47</v>
      </c>
    </row>
    <row r="14" spans="1:17" x14ac:dyDescent="0.25">
      <c r="A14" s="1" t="s">
        <v>5</v>
      </c>
      <c r="B14" s="1">
        <v>1.1100000000000001</v>
      </c>
      <c r="D14" s="1" t="s">
        <v>24</v>
      </c>
      <c r="E14" s="1">
        <v>31</v>
      </c>
      <c r="G14" t="s">
        <v>24</v>
      </c>
      <c r="H14">
        <v>14</v>
      </c>
      <c r="I14">
        <v>47</v>
      </c>
      <c r="J14">
        <f t="shared" si="0"/>
        <v>30.5</v>
      </c>
      <c r="K14" s="2">
        <f t="shared" si="1"/>
        <v>38.601542416452439</v>
      </c>
      <c r="M14">
        <v>9</v>
      </c>
      <c r="N14" s="1" t="s">
        <v>19</v>
      </c>
      <c r="O14" s="1">
        <v>210</v>
      </c>
      <c r="P14">
        <v>77</v>
      </c>
      <c r="Q14" t="s">
        <v>49</v>
      </c>
    </row>
    <row r="15" spans="1:17" x14ac:dyDescent="0.25">
      <c r="A15" s="1" t="s">
        <v>0</v>
      </c>
      <c r="B15" s="1">
        <v>0.86</v>
      </c>
      <c r="D15" s="1" t="s">
        <v>25</v>
      </c>
      <c r="E15" s="1">
        <v>6.2</v>
      </c>
      <c r="G15" t="s">
        <v>25</v>
      </c>
      <c r="H15">
        <v>4.3</v>
      </c>
      <c r="I15">
        <v>8</v>
      </c>
      <c r="J15">
        <f t="shared" si="0"/>
        <v>6.15</v>
      </c>
      <c r="K15" s="2">
        <f t="shared" si="1"/>
        <v>7.0583547557840616</v>
      </c>
      <c r="O15">
        <v>470</v>
      </c>
      <c r="P15">
        <v>6</v>
      </c>
      <c r="Q15" t="s">
        <v>49</v>
      </c>
    </row>
    <row r="16" spans="1:17" x14ac:dyDescent="0.25">
      <c r="A16" s="1" t="s">
        <v>11</v>
      </c>
      <c r="B16" s="1">
        <v>0.28000000000000003</v>
      </c>
      <c r="D16" s="1" t="s">
        <v>26</v>
      </c>
      <c r="E16" s="1">
        <v>1.3</v>
      </c>
      <c r="G16" t="s">
        <v>26</v>
      </c>
      <c r="H16">
        <v>1.5</v>
      </c>
      <c r="I16">
        <v>1.1000000000000001</v>
      </c>
      <c r="J16">
        <f t="shared" si="0"/>
        <v>1.3</v>
      </c>
      <c r="K16" s="2">
        <f t="shared" si="1"/>
        <v>1.2017994858611825</v>
      </c>
      <c r="O16">
        <v>260</v>
      </c>
      <c r="P16">
        <v>52</v>
      </c>
      <c r="Q16" t="s">
        <v>50</v>
      </c>
    </row>
    <row r="17" spans="1:17" x14ac:dyDescent="0.25">
      <c r="D17" s="1" t="s">
        <v>27</v>
      </c>
      <c r="E17" s="1">
        <v>6.8</v>
      </c>
      <c r="G17" t="s">
        <v>27</v>
      </c>
      <c r="H17">
        <v>6.2</v>
      </c>
      <c r="I17">
        <v>7.4</v>
      </c>
      <c r="J17">
        <f t="shared" si="0"/>
        <v>6.8000000000000007</v>
      </c>
      <c r="K17" s="2">
        <f t="shared" si="1"/>
        <v>7.094601542416453</v>
      </c>
      <c r="O17">
        <v>505</v>
      </c>
      <c r="P17">
        <v>2</v>
      </c>
      <c r="Q17" t="s">
        <v>51</v>
      </c>
    </row>
    <row r="18" spans="1:17" x14ac:dyDescent="0.25">
      <c r="A18" t="s">
        <v>45</v>
      </c>
      <c r="B18">
        <f>SUM(B5:B16)</f>
        <v>100.00000000000001</v>
      </c>
      <c r="D18" s="1" t="s">
        <v>28</v>
      </c>
      <c r="E18" s="1">
        <v>1.1000000000000001</v>
      </c>
      <c r="G18" t="s">
        <v>28</v>
      </c>
      <c r="H18">
        <v>1.1000000000000001</v>
      </c>
      <c r="I18">
        <v>1.1000000000000001</v>
      </c>
      <c r="J18">
        <f t="shared" si="0"/>
        <v>1.1000000000000001</v>
      </c>
      <c r="K18" s="2">
        <f t="shared" si="1"/>
        <v>1.0999999999999999</v>
      </c>
    </row>
    <row r="19" spans="1:17" x14ac:dyDescent="0.25">
      <c r="D19" s="1" t="s">
        <v>29</v>
      </c>
      <c r="E19" s="1">
        <v>6.1</v>
      </c>
      <c r="G19" t="s">
        <v>29</v>
      </c>
      <c r="H19">
        <v>5.9</v>
      </c>
      <c r="I19">
        <v>6.2</v>
      </c>
      <c r="J19">
        <f t="shared" si="0"/>
        <v>6.0500000000000007</v>
      </c>
      <c r="K19" s="2">
        <f t="shared" si="1"/>
        <v>6.1236503856041127</v>
      </c>
      <c r="M19">
        <v>16</v>
      </c>
      <c r="N19" s="1" t="s">
        <v>16</v>
      </c>
      <c r="O19" s="1">
        <v>400</v>
      </c>
      <c r="P19" t="s">
        <v>55</v>
      </c>
      <c r="Q19" t="s">
        <v>81</v>
      </c>
    </row>
    <row r="20" spans="1:17" x14ac:dyDescent="0.25">
      <c r="D20" s="1" t="s">
        <v>30</v>
      </c>
      <c r="E20" s="1">
        <v>1.5</v>
      </c>
      <c r="G20" t="s">
        <v>30</v>
      </c>
      <c r="H20">
        <v>1.4</v>
      </c>
      <c r="I20">
        <v>1.5</v>
      </c>
      <c r="J20">
        <f t="shared" si="0"/>
        <v>1.45</v>
      </c>
      <c r="K20" s="2">
        <f t="shared" si="1"/>
        <v>1.4745501285347045</v>
      </c>
    </row>
    <row r="21" spans="1:17" x14ac:dyDescent="0.25">
      <c r="D21" s="1" t="s">
        <v>31</v>
      </c>
      <c r="E21" s="1">
        <v>3.9</v>
      </c>
      <c r="G21" t="s">
        <v>31</v>
      </c>
      <c r="H21">
        <v>3.6</v>
      </c>
      <c r="I21">
        <v>4.2</v>
      </c>
      <c r="J21">
        <f t="shared" si="0"/>
        <v>3.9000000000000004</v>
      </c>
      <c r="K21" s="2">
        <f t="shared" si="1"/>
        <v>4.0473007712082261</v>
      </c>
      <c r="M21">
        <v>17</v>
      </c>
      <c r="N21" s="1" t="s">
        <v>106</v>
      </c>
      <c r="O21" s="1">
        <v>250</v>
      </c>
      <c r="P21">
        <v>82</v>
      </c>
      <c r="Q21" t="s">
        <v>108</v>
      </c>
    </row>
    <row r="22" spans="1:17" x14ac:dyDescent="0.25">
      <c r="D22" s="1" t="s">
        <v>32</v>
      </c>
      <c r="E22" s="1">
        <v>0.65</v>
      </c>
      <c r="G22" t="s">
        <v>32</v>
      </c>
      <c r="H22">
        <v>0.6</v>
      </c>
      <c r="I22">
        <v>0.69</v>
      </c>
      <c r="J22">
        <f t="shared" si="0"/>
        <v>0.64500000000000002</v>
      </c>
      <c r="K22" s="2">
        <f t="shared" si="1"/>
        <v>0.66709511568123392</v>
      </c>
    </row>
    <row r="23" spans="1:17" x14ac:dyDescent="0.25">
      <c r="D23" s="1" t="s">
        <v>33</v>
      </c>
      <c r="E23" s="1">
        <v>3.8</v>
      </c>
      <c r="G23" t="s">
        <v>33</v>
      </c>
      <c r="H23">
        <v>3.2</v>
      </c>
      <c r="I23">
        <v>4.3</v>
      </c>
      <c r="J23">
        <f t="shared" si="0"/>
        <v>3.75</v>
      </c>
      <c r="K23" s="2">
        <f t="shared" si="1"/>
        <v>4.020051413881748</v>
      </c>
      <c r="M23">
        <v>29</v>
      </c>
      <c r="N23" s="1" t="s">
        <v>13</v>
      </c>
      <c r="O23" s="1">
        <v>63.3</v>
      </c>
      <c r="Q23" t="s">
        <v>53</v>
      </c>
    </row>
    <row r="24" spans="1:17" x14ac:dyDescent="0.25">
      <c r="D24" s="1" t="s">
        <v>34</v>
      </c>
      <c r="E24" s="1">
        <v>0.62</v>
      </c>
      <c r="G24" t="s">
        <v>34</v>
      </c>
      <c r="H24">
        <v>0.55000000000000004</v>
      </c>
      <c r="I24">
        <v>0.68</v>
      </c>
      <c r="J24">
        <f t="shared" si="0"/>
        <v>0.61499999999999999</v>
      </c>
      <c r="K24" s="2">
        <f t="shared" si="1"/>
        <v>0.64691516709511576</v>
      </c>
      <c r="M24">
        <v>30</v>
      </c>
      <c r="N24" s="1" t="s">
        <v>15</v>
      </c>
      <c r="O24" s="1">
        <v>69.900000000000006</v>
      </c>
      <c r="Q24" t="s">
        <v>54</v>
      </c>
    </row>
    <row r="25" spans="1:17" x14ac:dyDescent="0.25">
      <c r="M25">
        <v>38</v>
      </c>
      <c r="N25" s="1" t="s">
        <v>18</v>
      </c>
      <c r="Q25" t="s">
        <v>59</v>
      </c>
    </row>
    <row r="26" spans="1:17" x14ac:dyDescent="0.25">
      <c r="M26">
        <v>56</v>
      </c>
      <c r="N26" s="1" t="s">
        <v>17</v>
      </c>
      <c r="O26" s="1">
        <v>703</v>
      </c>
      <c r="Q26" t="s">
        <v>56</v>
      </c>
    </row>
    <row r="27" spans="1:17" x14ac:dyDescent="0.25">
      <c r="M27">
        <v>82</v>
      </c>
      <c r="N27" s="1" t="s">
        <v>14</v>
      </c>
      <c r="O27" s="1">
        <v>4</v>
      </c>
      <c r="Q27" t="s">
        <v>58</v>
      </c>
    </row>
    <row r="28" spans="1:17" x14ac:dyDescent="0.25">
      <c r="M28">
        <v>92</v>
      </c>
      <c r="N28" s="1" t="s">
        <v>57</v>
      </c>
      <c r="O28" s="1">
        <v>4</v>
      </c>
      <c r="Q28" t="s">
        <v>107</v>
      </c>
    </row>
  </sheetData>
  <pageMargins left="0.25" right="0.25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9"/>
  <sheetViews>
    <sheetView workbookViewId="0"/>
  </sheetViews>
  <sheetFormatPr defaultRowHeight="15" x14ac:dyDescent="0.25"/>
  <cols>
    <col min="17" max="17" width="10.140625" bestFit="1" customWidth="1"/>
  </cols>
  <sheetData>
    <row r="1" spans="1:18" x14ac:dyDescent="0.25">
      <c r="A1" t="s">
        <v>42</v>
      </c>
    </row>
    <row r="2" spans="1:18" x14ac:dyDescent="0.25">
      <c r="A2" t="s">
        <v>35</v>
      </c>
    </row>
    <row r="3" spans="1:18" x14ac:dyDescent="0.25">
      <c r="A3" t="s">
        <v>12</v>
      </c>
    </row>
    <row r="4" spans="1:18" x14ac:dyDescent="0.25">
      <c r="B4" t="s">
        <v>36</v>
      </c>
    </row>
    <row r="5" spans="1:18" x14ac:dyDescent="0.25">
      <c r="A5" s="1" t="s">
        <v>4</v>
      </c>
      <c r="B5" s="1">
        <v>54.2</v>
      </c>
    </row>
    <row r="6" spans="1:18" x14ac:dyDescent="0.25">
      <c r="A6" s="1" t="s">
        <v>10</v>
      </c>
      <c r="B6" s="1">
        <v>1.31</v>
      </c>
    </row>
    <row r="7" spans="1:18" x14ac:dyDescent="0.25">
      <c r="A7" s="1" t="s">
        <v>3</v>
      </c>
      <c r="B7" s="1">
        <v>17.170000000000002</v>
      </c>
      <c r="D7" t="s">
        <v>43</v>
      </c>
    </row>
    <row r="8" spans="1:18" x14ac:dyDescent="0.25">
      <c r="A8" s="1" t="s">
        <v>9</v>
      </c>
      <c r="B8" s="1">
        <v>3.48</v>
      </c>
      <c r="D8" t="s">
        <v>44</v>
      </c>
    </row>
    <row r="9" spans="1:18" x14ac:dyDescent="0.25">
      <c r="A9" s="1" t="s">
        <v>8</v>
      </c>
      <c r="B9" s="1">
        <v>5.49</v>
      </c>
      <c r="E9" t="s">
        <v>37</v>
      </c>
      <c r="F9" t="s">
        <v>36</v>
      </c>
      <c r="H9" t="s">
        <v>38</v>
      </c>
      <c r="I9" t="s">
        <v>39</v>
      </c>
      <c r="J9" t="s">
        <v>40</v>
      </c>
      <c r="K9" t="s">
        <v>41</v>
      </c>
    </row>
    <row r="10" spans="1:18" x14ac:dyDescent="0.25">
      <c r="A10" s="1" t="s">
        <v>7</v>
      </c>
      <c r="B10" s="1">
        <v>0.15</v>
      </c>
      <c r="D10" s="1" t="s">
        <v>20</v>
      </c>
      <c r="E10" s="1">
        <v>35</v>
      </c>
      <c r="F10" s="1">
        <f>E10/10000</f>
        <v>3.5000000000000001E-3</v>
      </c>
      <c r="H10" t="s">
        <v>20</v>
      </c>
      <c r="I10">
        <v>32</v>
      </c>
      <c r="J10">
        <v>38</v>
      </c>
      <c r="K10">
        <f>(I10+J10)/2</f>
        <v>35</v>
      </c>
      <c r="L10" s="2">
        <f>(I10*99+J10*290)/389</f>
        <v>36.473007712082264</v>
      </c>
    </row>
    <row r="11" spans="1:18" x14ac:dyDescent="0.25">
      <c r="A11" s="1" t="s">
        <v>2</v>
      </c>
      <c r="B11" s="1">
        <v>4.3600000000000003</v>
      </c>
      <c r="D11" s="1" t="s">
        <v>21</v>
      </c>
      <c r="E11" s="1">
        <v>31</v>
      </c>
      <c r="F11" s="1">
        <f t="shared" ref="F11:F24" si="0">E11/10000</f>
        <v>3.0999999999999999E-3</v>
      </c>
      <c r="H11" t="s">
        <v>21</v>
      </c>
      <c r="I11">
        <v>6.4</v>
      </c>
      <c r="J11">
        <v>55</v>
      </c>
      <c r="K11">
        <f t="shared" ref="K11:K24" si="1">(I11+J11)/2</f>
        <v>30.7</v>
      </c>
      <c r="L11" s="2">
        <f t="shared" ref="L11:L24" si="2">(I11*99+J11*290)/389</f>
        <v>42.631362467866317</v>
      </c>
    </row>
    <row r="12" spans="1:18" x14ac:dyDescent="0.25">
      <c r="A12" s="1" t="s">
        <v>6</v>
      </c>
      <c r="B12" s="1">
        <v>7.92</v>
      </c>
      <c r="D12" s="1" t="s">
        <v>22</v>
      </c>
      <c r="E12" s="1">
        <v>60</v>
      </c>
      <c r="F12" s="1">
        <f t="shared" si="0"/>
        <v>6.0000000000000001E-3</v>
      </c>
      <c r="H12" t="s">
        <v>22</v>
      </c>
      <c r="I12">
        <v>16</v>
      </c>
      <c r="J12">
        <v>104</v>
      </c>
      <c r="K12">
        <f t="shared" si="1"/>
        <v>60</v>
      </c>
      <c r="L12" s="2">
        <f t="shared" si="2"/>
        <v>81.604113110539842</v>
      </c>
      <c r="N12" t="s">
        <v>46</v>
      </c>
    </row>
    <row r="13" spans="1:18" x14ac:dyDescent="0.25">
      <c r="A13" s="1" t="s">
        <v>1</v>
      </c>
      <c r="B13" s="1">
        <v>3.67</v>
      </c>
      <c r="D13" s="1" t="s">
        <v>23</v>
      </c>
      <c r="E13" s="1">
        <v>7.4</v>
      </c>
      <c r="F13" s="1">
        <f t="shared" si="0"/>
        <v>7.3999999999999999E-4</v>
      </c>
      <c r="H13" t="s">
        <v>23</v>
      </c>
      <c r="I13">
        <v>2.7</v>
      </c>
      <c r="J13">
        <v>12</v>
      </c>
      <c r="K13">
        <f t="shared" si="1"/>
        <v>7.35</v>
      </c>
      <c r="L13" s="2">
        <f t="shared" si="2"/>
        <v>9.6331619537275071</v>
      </c>
      <c r="P13" t="s">
        <v>52</v>
      </c>
      <c r="Q13" t="s">
        <v>48</v>
      </c>
      <c r="R13" t="s">
        <v>47</v>
      </c>
    </row>
    <row r="14" spans="1:18" x14ac:dyDescent="0.25">
      <c r="A14" s="1" t="s">
        <v>5</v>
      </c>
      <c r="B14" s="1">
        <v>1.1100000000000001</v>
      </c>
      <c r="D14" s="1" t="s">
        <v>24</v>
      </c>
      <c r="E14" s="1">
        <v>31</v>
      </c>
      <c r="F14" s="1">
        <f t="shared" si="0"/>
        <v>3.0999999999999999E-3</v>
      </c>
      <c r="H14" t="s">
        <v>24</v>
      </c>
      <c r="I14">
        <v>14</v>
      </c>
      <c r="J14">
        <v>47</v>
      </c>
      <c r="K14">
        <f t="shared" si="1"/>
        <v>30.5</v>
      </c>
      <c r="L14" s="2">
        <f t="shared" si="2"/>
        <v>38.601542416452439</v>
      </c>
      <c r="N14">
        <v>9</v>
      </c>
      <c r="O14" s="1" t="s">
        <v>19</v>
      </c>
      <c r="P14" s="1">
        <v>210</v>
      </c>
      <c r="Q14">
        <v>77</v>
      </c>
      <c r="R14" t="s">
        <v>49</v>
      </c>
    </row>
    <row r="15" spans="1:18" x14ac:dyDescent="0.25">
      <c r="A15" s="1" t="s">
        <v>0</v>
      </c>
      <c r="B15" s="1">
        <v>0.86</v>
      </c>
      <c r="D15" s="1" t="s">
        <v>25</v>
      </c>
      <c r="E15" s="1">
        <v>6.2</v>
      </c>
      <c r="F15" s="1">
        <f t="shared" si="0"/>
        <v>6.2E-4</v>
      </c>
      <c r="H15" t="s">
        <v>25</v>
      </c>
      <c r="I15">
        <v>4.3</v>
      </c>
      <c r="J15">
        <v>8</v>
      </c>
      <c r="K15">
        <f t="shared" si="1"/>
        <v>6.15</v>
      </c>
      <c r="L15" s="2">
        <f t="shared" si="2"/>
        <v>7.0583547557840616</v>
      </c>
      <c r="P15">
        <v>470</v>
      </c>
      <c r="Q15">
        <v>6</v>
      </c>
      <c r="R15" t="s">
        <v>49</v>
      </c>
    </row>
    <row r="16" spans="1:18" x14ac:dyDescent="0.25">
      <c r="A16" s="1" t="s">
        <v>11</v>
      </c>
      <c r="B16" s="1">
        <v>0.28000000000000003</v>
      </c>
      <c r="D16" s="1" t="s">
        <v>26</v>
      </c>
      <c r="E16" s="1">
        <v>1.3</v>
      </c>
      <c r="F16" s="1">
        <f t="shared" si="0"/>
        <v>1.3000000000000002E-4</v>
      </c>
      <c r="H16" t="s">
        <v>26</v>
      </c>
      <c r="I16">
        <v>1.5</v>
      </c>
      <c r="J16">
        <v>1.1000000000000001</v>
      </c>
      <c r="K16">
        <f t="shared" si="1"/>
        <v>1.3</v>
      </c>
      <c r="L16" s="2">
        <f t="shared" si="2"/>
        <v>1.2017994858611825</v>
      </c>
      <c r="P16">
        <v>260</v>
      </c>
      <c r="Q16">
        <v>52</v>
      </c>
      <c r="R16" t="s">
        <v>50</v>
      </c>
    </row>
    <row r="17" spans="1:18" x14ac:dyDescent="0.25">
      <c r="A17" s="1" t="s">
        <v>20</v>
      </c>
      <c r="B17" s="1">
        <v>3.5000000000000001E-3</v>
      </c>
      <c r="D17" s="1" t="s">
        <v>27</v>
      </c>
      <c r="E17" s="1">
        <v>6.8</v>
      </c>
      <c r="F17" s="1">
        <f t="shared" si="0"/>
        <v>6.7999999999999994E-4</v>
      </c>
      <c r="H17" t="s">
        <v>27</v>
      </c>
      <c r="I17">
        <v>6.2</v>
      </c>
      <c r="J17">
        <v>7.4</v>
      </c>
      <c r="K17">
        <f t="shared" si="1"/>
        <v>6.8000000000000007</v>
      </c>
      <c r="L17" s="2">
        <f t="shared" si="2"/>
        <v>7.094601542416453</v>
      </c>
      <c r="P17">
        <v>505</v>
      </c>
      <c r="Q17">
        <v>2</v>
      </c>
      <c r="R17" t="s">
        <v>51</v>
      </c>
    </row>
    <row r="18" spans="1:18" x14ac:dyDescent="0.25">
      <c r="A18" s="1" t="s">
        <v>21</v>
      </c>
      <c r="B18" s="1">
        <v>3.0999999999999999E-3</v>
      </c>
      <c r="D18" s="1" t="s">
        <v>28</v>
      </c>
      <c r="E18" s="1">
        <v>1.1000000000000001</v>
      </c>
      <c r="F18" s="1">
        <f t="shared" si="0"/>
        <v>1.1E-4</v>
      </c>
      <c r="H18" t="s">
        <v>28</v>
      </c>
      <c r="I18">
        <v>1.1000000000000001</v>
      </c>
      <c r="J18">
        <v>1.1000000000000001</v>
      </c>
      <c r="K18">
        <f t="shared" si="1"/>
        <v>1.1000000000000001</v>
      </c>
      <c r="L18" s="2">
        <f t="shared" si="2"/>
        <v>1.0999999999999999</v>
      </c>
    </row>
    <row r="19" spans="1:18" x14ac:dyDescent="0.25">
      <c r="A19" s="1" t="s">
        <v>22</v>
      </c>
      <c r="B19" s="1">
        <v>6.0000000000000001E-3</v>
      </c>
      <c r="D19" s="1" t="s">
        <v>29</v>
      </c>
      <c r="E19" s="1">
        <v>6.1</v>
      </c>
      <c r="F19" s="1">
        <f t="shared" si="0"/>
        <v>6.0999999999999997E-4</v>
      </c>
      <c r="H19" t="s">
        <v>29</v>
      </c>
      <c r="I19">
        <v>5.9</v>
      </c>
      <c r="J19">
        <v>6.2</v>
      </c>
      <c r="K19">
        <f t="shared" si="1"/>
        <v>6.0500000000000007</v>
      </c>
      <c r="L19" s="2">
        <f t="shared" si="2"/>
        <v>6.1236503856041127</v>
      </c>
      <c r="N19">
        <v>16</v>
      </c>
      <c r="O19" s="1" t="s">
        <v>16</v>
      </c>
      <c r="Q19" t="s">
        <v>55</v>
      </c>
    </row>
    <row r="20" spans="1:18" x14ac:dyDescent="0.25">
      <c r="A20" s="1" t="s">
        <v>23</v>
      </c>
      <c r="B20" s="1">
        <v>7.3999999999999999E-4</v>
      </c>
      <c r="D20" s="1" t="s">
        <v>30</v>
      </c>
      <c r="E20" s="1">
        <v>1.5</v>
      </c>
      <c r="F20" s="1">
        <f t="shared" si="0"/>
        <v>1.4999999999999999E-4</v>
      </c>
      <c r="H20" t="s">
        <v>30</v>
      </c>
      <c r="I20">
        <v>1.4</v>
      </c>
      <c r="J20">
        <v>1.5</v>
      </c>
      <c r="K20">
        <f t="shared" si="1"/>
        <v>1.45</v>
      </c>
      <c r="L20" s="2">
        <f t="shared" si="2"/>
        <v>1.4745501285347045</v>
      </c>
    </row>
    <row r="21" spans="1:18" x14ac:dyDescent="0.25">
      <c r="A21" s="1" t="s">
        <v>24</v>
      </c>
      <c r="B21" s="1">
        <v>3.0999999999999999E-3</v>
      </c>
      <c r="D21" s="1" t="s">
        <v>31</v>
      </c>
      <c r="E21" s="1">
        <v>3.9</v>
      </c>
      <c r="F21" s="1">
        <f t="shared" si="0"/>
        <v>3.8999999999999999E-4</v>
      </c>
      <c r="H21" t="s">
        <v>31</v>
      </c>
      <c r="I21">
        <v>3.6</v>
      </c>
      <c r="J21">
        <v>4.2</v>
      </c>
      <c r="K21">
        <f t="shared" si="1"/>
        <v>3.9000000000000004</v>
      </c>
      <c r="L21" s="2">
        <f t="shared" si="2"/>
        <v>4.0473007712082261</v>
      </c>
      <c r="N21">
        <v>29</v>
      </c>
      <c r="O21" s="1" t="s">
        <v>13</v>
      </c>
      <c r="P21" s="1">
        <v>63.3</v>
      </c>
      <c r="Q21" t="s">
        <v>53</v>
      </c>
    </row>
    <row r="22" spans="1:18" x14ac:dyDescent="0.25">
      <c r="A22" s="1" t="s">
        <v>25</v>
      </c>
      <c r="B22" s="1">
        <v>6.2E-4</v>
      </c>
      <c r="D22" s="1" t="s">
        <v>32</v>
      </c>
      <c r="E22" s="1">
        <v>0.65</v>
      </c>
      <c r="F22" s="1">
        <f t="shared" si="0"/>
        <v>6.5000000000000008E-5</v>
      </c>
      <c r="H22" t="s">
        <v>32</v>
      </c>
      <c r="I22">
        <v>0.6</v>
      </c>
      <c r="J22">
        <v>0.69</v>
      </c>
      <c r="K22">
        <f t="shared" si="1"/>
        <v>0.64500000000000002</v>
      </c>
      <c r="L22" s="2">
        <f t="shared" si="2"/>
        <v>0.66709511568123392</v>
      </c>
      <c r="N22">
        <v>30</v>
      </c>
      <c r="O22" s="1" t="s">
        <v>15</v>
      </c>
      <c r="P22" s="1">
        <v>69.900000000000006</v>
      </c>
      <c r="Q22" t="s">
        <v>54</v>
      </c>
    </row>
    <row r="23" spans="1:18" x14ac:dyDescent="0.25">
      <c r="A23" s="1" t="s">
        <v>26</v>
      </c>
      <c r="B23" s="1">
        <v>1.3000000000000002E-4</v>
      </c>
      <c r="D23" s="1" t="s">
        <v>33</v>
      </c>
      <c r="E23" s="1">
        <v>3.8</v>
      </c>
      <c r="F23" s="1">
        <f t="shared" si="0"/>
        <v>3.7999999999999997E-4</v>
      </c>
      <c r="H23" t="s">
        <v>33</v>
      </c>
      <c r="I23">
        <v>3.2</v>
      </c>
      <c r="J23">
        <v>4.3</v>
      </c>
      <c r="K23">
        <f t="shared" si="1"/>
        <v>3.75</v>
      </c>
      <c r="L23" s="2">
        <f t="shared" si="2"/>
        <v>4.020051413881748</v>
      </c>
      <c r="N23">
        <v>38</v>
      </c>
      <c r="O23" s="1" t="s">
        <v>18</v>
      </c>
      <c r="Q23" t="s">
        <v>59</v>
      </c>
    </row>
    <row r="24" spans="1:18" x14ac:dyDescent="0.25">
      <c r="A24" s="1" t="s">
        <v>27</v>
      </c>
      <c r="B24" s="1">
        <v>6.7999999999999994E-4</v>
      </c>
      <c r="D24" s="1" t="s">
        <v>34</v>
      </c>
      <c r="E24" s="1">
        <v>0.62</v>
      </c>
      <c r="F24" s="1">
        <f t="shared" si="0"/>
        <v>6.2000000000000003E-5</v>
      </c>
      <c r="H24" t="s">
        <v>34</v>
      </c>
      <c r="I24">
        <v>0.55000000000000004</v>
      </c>
      <c r="J24">
        <v>0.68</v>
      </c>
      <c r="K24">
        <f t="shared" si="1"/>
        <v>0.61499999999999999</v>
      </c>
      <c r="L24" s="2">
        <f t="shared" si="2"/>
        <v>0.64691516709511576</v>
      </c>
      <c r="N24">
        <v>56</v>
      </c>
      <c r="O24" s="1" t="s">
        <v>17</v>
      </c>
      <c r="P24" s="1">
        <v>703</v>
      </c>
      <c r="Q24" t="s">
        <v>56</v>
      </c>
    </row>
    <row r="25" spans="1:18" x14ac:dyDescent="0.25">
      <c r="A25" s="1" t="s">
        <v>28</v>
      </c>
      <c r="B25" s="1">
        <v>1.1E-4</v>
      </c>
      <c r="N25">
        <v>82</v>
      </c>
      <c r="O25" s="1" t="s">
        <v>14</v>
      </c>
      <c r="P25" s="1">
        <v>4</v>
      </c>
      <c r="Q25" t="s">
        <v>58</v>
      </c>
    </row>
    <row r="26" spans="1:18" x14ac:dyDescent="0.25">
      <c r="A26" s="1" t="s">
        <v>29</v>
      </c>
      <c r="B26" s="1">
        <v>6.0999999999999997E-4</v>
      </c>
      <c r="N26">
        <v>92</v>
      </c>
      <c r="O26" s="1" t="s">
        <v>57</v>
      </c>
      <c r="P26" s="1">
        <v>4</v>
      </c>
      <c r="Q26" t="s">
        <v>60</v>
      </c>
    </row>
    <row r="27" spans="1:18" x14ac:dyDescent="0.25">
      <c r="A27" s="1" t="s">
        <v>30</v>
      </c>
      <c r="B27" s="1">
        <v>1.4999999999999999E-4</v>
      </c>
      <c r="D27" s="1" t="s">
        <v>19</v>
      </c>
      <c r="E27" s="1">
        <v>210</v>
      </c>
      <c r="F27" s="1">
        <f t="shared" ref="F27:F34" si="3">E27/10000</f>
        <v>2.1000000000000001E-2</v>
      </c>
    </row>
    <row r="28" spans="1:18" x14ac:dyDescent="0.25">
      <c r="A28" s="1" t="s">
        <v>31</v>
      </c>
      <c r="B28" s="1">
        <v>3.8999999999999999E-4</v>
      </c>
      <c r="D28" s="1" t="s">
        <v>106</v>
      </c>
      <c r="E28" s="1">
        <v>250</v>
      </c>
      <c r="F28" s="1">
        <f t="shared" si="3"/>
        <v>2.5000000000000001E-2</v>
      </c>
    </row>
    <row r="29" spans="1:18" x14ac:dyDescent="0.25">
      <c r="A29" s="1" t="s">
        <v>32</v>
      </c>
      <c r="B29" s="1">
        <v>6.5000000000000008E-5</v>
      </c>
      <c r="D29" s="1" t="s">
        <v>16</v>
      </c>
      <c r="E29" s="1">
        <v>400</v>
      </c>
      <c r="F29" s="1">
        <f t="shared" si="3"/>
        <v>0.04</v>
      </c>
    </row>
    <row r="30" spans="1:18" x14ac:dyDescent="0.25">
      <c r="A30" s="1" t="s">
        <v>33</v>
      </c>
      <c r="B30" s="1">
        <v>3.7999999999999997E-4</v>
      </c>
      <c r="D30" s="1" t="s">
        <v>13</v>
      </c>
      <c r="E30" s="1">
        <v>63.3</v>
      </c>
      <c r="F30" s="1">
        <f t="shared" si="3"/>
        <v>6.3299999999999997E-3</v>
      </c>
    </row>
    <row r="31" spans="1:18" x14ac:dyDescent="0.25">
      <c r="A31" s="1" t="s">
        <v>34</v>
      </c>
      <c r="B31" s="1">
        <v>6.2000000000000003E-5</v>
      </c>
      <c r="D31" s="1" t="s">
        <v>15</v>
      </c>
      <c r="E31" s="1">
        <v>69.900000000000006</v>
      </c>
      <c r="F31" s="1">
        <f t="shared" si="3"/>
        <v>6.9900000000000006E-3</v>
      </c>
    </row>
    <row r="32" spans="1:18" x14ac:dyDescent="0.25">
      <c r="A32" s="1" t="s">
        <v>19</v>
      </c>
      <c r="B32" s="1">
        <v>2.1000000000000001E-2</v>
      </c>
      <c r="D32" s="1" t="s">
        <v>17</v>
      </c>
      <c r="E32" s="1">
        <v>703</v>
      </c>
      <c r="F32" s="1">
        <f t="shared" si="3"/>
        <v>7.0300000000000001E-2</v>
      </c>
    </row>
    <row r="33" spans="1:6" x14ac:dyDescent="0.25">
      <c r="A33" s="1" t="s">
        <v>106</v>
      </c>
      <c r="B33" s="1">
        <v>2.5000000000000001E-2</v>
      </c>
      <c r="D33" s="1" t="s">
        <v>14</v>
      </c>
      <c r="E33" s="1">
        <v>4</v>
      </c>
      <c r="F33" s="1">
        <f t="shared" si="3"/>
        <v>4.0000000000000002E-4</v>
      </c>
    </row>
    <row r="34" spans="1:6" x14ac:dyDescent="0.25">
      <c r="A34" s="1" t="s">
        <v>16</v>
      </c>
      <c r="B34" s="1">
        <v>0.04</v>
      </c>
      <c r="D34" s="1" t="s">
        <v>57</v>
      </c>
      <c r="E34" s="1">
        <v>4</v>
      </c>
      <c r="F34" s="1">
        <f t="shared" si="3"/>
        <v>4.0000000000000002E-4</v>
      </c>
    </row>
    <row r="35" spans="1:6" x14ac:dyDescent="0.25">
      <c r="A35" s="1" t="s">
        <v>13</v>
      </c>
      <c r="B35" s="1">
        <v>6.3299999999999997E-3</v>
      </c>
    </row>
    <row r="36" spans="1:6" x14ac:dyDescent="0.25">
      <c r="A36" s="1" t="s">
        <v>15</v>
      </c>
      <c r="B36" s="1">
        <v>6.9900000000000006E-3</v>
      </c>
    </row>
    <row r="37" spans="1:6" x14ac:dyDescent="0.25">
      <c r="A37" s="1" t="s">
        <v>17</v>
      </c>
      <c r="B37" s="1">
        <v>7.0300000000000001E-2</v>
      </c>
    </row>
    <row r="38" spans="1:6" x14ac:dyDescent="0.25">
      <c r="A38" s="1" t="s">
        <v>14</v>
      </c>
      <c r="B38" s="1">
        <v>4.0000000000000002E-4</v>
      </c>
    </row>
    <row r="39" spans="1:6" x14ac:dyDescent="0.25">
      <c r="A39" s="1" t="s">
        <v>57</v>
      </c>
      <c r="B39" s="1">
        <v>4.0000000000000002E-4</v>
      </c>
    </row>
  </sheetData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4"/>
  <sheetViews>
    <sheetView workbookViewId="0"/>
  </sheetViews>
  <sheetFormatPr defaultRowHeight="15" x14ac:dyDescent="0.25"/>
  <cols>
    <col min="4" max="4" width="17.7109375" customWidth="1"/>
    <col min="5" max="5" width="13.140625" bestFit="1" customWidth="1"/>
    <col min="14" max="14" width="12" bestFit="1" customWidth="1"/>
    <col min="16" max="16" width="12.42578125" bestFit="1" customWidth="1"/>
    <col min="19" max="19" width="12" bestFit="1" customWidth="1"/>
  </cols>
  <sheetData>
    <row r="1" spans="1:19" x14ac:dyDescent="0.25">
      <c r="B1" t="s">
        <v>36</v>
      </c>
      <c r="J1" t="s">
        <v>36</v>
      </c>
      <c r="M1" t="s">
        <v>36</v>
      </c>
      <c r="N1" t="s">
        <v>82</v>
      </c>
      <c r="P1" t="s">
        <v>83</v>
      </c>
      <c r="S1" t="s">
        <v>112</v>
      </c>
    </row>
    <row r="2" spans="1:19" x14ac:dyDescent="0.25">
      <c r="A2" s="1" t="s">
        <v>4</v>
      </c>
      <c r="B2" s="1">
        <v>54.2</v>
      </c>
      <c r="I2" s="1" t="s">
        <v>4</v>
      </c>
      <c r="J2" s="1">
        <v>54.2</v>
      </c>
      <c r="L2" s="1" t="s">
        <v>4</v>
      </c>
      <c r="M2" s="1">
        <v>54.2</v>
      </c>
      <c r="N2" s="1">
        <f t="shared" ref="N2:N36" si="0">M2*(100/M$38)</f>
        <v>54.029393728980949</v>
      </c>
      <c r="P2" s="1">
        <f>N2</f>
        <v>54.029393728980949</v>
      </c>
      <c r="R2" t="s">
        <v>4</v>
      </c>
      <c r="S2">
        <v>54.029393728980949</v>
      </c>
    </row>
    <row r="3" spans="1:19" x14ac:dyDescent="0.25">
      <c r="A3" s="1" t="s">
        <v>10</v>
      </c>
      <c r="B3" s="1">
        <v>1.31</v>
      </c>
      <c r="I3" s="1" t="s">
        <v>10</v>
      </c>
      <c r="J3" s="1">
        <v>1.31</v>
      </c>
      <c r="L3" s="1" t="s">
        <v>10</v>
      </c>
      <c r="M3" s="1">
        <v>1.31</v>
      </c>
      <c r="N3" s="1">
        <f t="shared" si="0"/>
        <v>1.30587649049751</v>
      </c>
      <c r="P3" s="1"/>
      <c r="R3" t="s">
        <v>10</v>
      </c>
      <c r="S3">
        <v>1.30587649049751</v>
      </c>
    </row>
    <row r="4" spans="1:19" x14ac:dyDescent="0.25">
      <c r="A4" s="1" t="s">
        <v>3</v>
      </c>
      <c r="B4" s="1">
        <v>17.170000000000002</v>
      </c>
      <c r="I4" s="1" t="s">
        <v>3</v>
      </c>
      <c r="J4" s="1">
        <v>17.170000000000002</v>
      </c>
      <c r="L4" s="1" t="s">
        <v>3</v>
      </c>
      <c r="M4" s="1">
        <v>17.170000000000002</v>
      </c>
      <c r="N4" s="1">
        <f t="shared" si="0"/>
        <v>17.115953696062785</v>
      </c>
      <c r="P4" s="1">
        <f t="shared" ref="P4:P29" si="1">N4</f>
        <v>17.115953696062785</v>
      </c>
      <c r="R4" t="s">
        <v>3</v>
      </c>
      <c r="S4">
        <v>17.115953696062785</v>
      </c>
    </row>
    <row r="5" spans="1:19" x14ac:dyDescent="0.25">
      <c r="A5" s="1" t="s">
        <v>9</v>
      </c>
      <c r="B5" s="1">
        <v>3.48</v>
      </c>
      <c r="I5" s="1" t="s">
        <v>9</v>
      </c>
      <c r="J5" s="1">
        <v>3.48</v>
      </c>
      <c r="L5" s="1" t="s">
        <v>9</v>
      </c>
      <c r="M5" s="1">
        <v>3.48</v>
      </c>
      <c r="N5" s="1">
        <f t="shared" si="0"/>
        <v>3.4690459442223927</v>
      </c>
      <c r="P5" s="1">
        <f t="shared" si="1"/>
        <v>3.4690459442223927</v>
      </c>
      <c r="R5" t="s">
        <v>9</v>
      </c>
      <c r="S5">
        <v>3.4690459442223927</v>
      </c>
    </row>
    <row r="6" spans="1:19" x14ac:dyDescent="0.25">
      <c r="A6" s="1" t="s">
        <v>8</v>
      </c>
      <c r="B6" s="1">
        <v>5.49</v>
      </c>
      <c r="I6" s="1" t="s">
        <v>8</v>
      </c>
      <c r="J6" s="1">
        <v>5.49</v>
      </c>
      <c r="L6" s="1" t="s">
        <v>8</v>
      </c>
      <c r="M6" s="1">
        <v>5.49</v>
      </c>
      <c r="N6" s="1">
        <f t="shared" si="0"/>
        <v>5.4727190326956716</v>
      </c>
      <c r="P6" s="1">
        <f t="shared" si="1"/>
        <v>5.4727190326956716</v>
      </c>
      <c r="R6" t="s">
        <v>8</v>
      </c>
      <c r="S6">
        <v>5.4727190326956716</v>
      </c>
    </row>
    <row r="7" spans="1:19" x14ac:dyDescent="0.25">
      <c r="A7" s="1" t="s">
        <v>7</v>
      </c>
      <c r="B7" s="1">
        <v>0.15</v>
      </c>
      <c r="I7" s="1" t="s">
        <v>7</v>
      </c>
      <c r="J7" s="1">
        <v>0.15</v>
      </c>
      <c r="L7" s="1" t="s">
        <v>7</v>
      </c>
      <c r="M7" s="1">
        <v>0.15</v>
      </c>
      <c r="N7" s="1">
        <f t="shared" si="0"/>
        <v>0.14952784242337899</v>
      </c>
      <c r="P7" s="1">
        <f t="shared" si="1"/>
        <v>0.14952784242337899</v>
      </c>
      <c r="R7" t="s">
        <v>7</v>
      </c>
      <c r="S7">
        <v>0.14952784242337899</v>
      </c>
    </row>
    <row r="8" spans="1:19" x14ac:dyDescent="0.25">
      <c r="A8" s="1" t="s">
        <v>2</v>
      </c>
      <c r="B8" s="1">
        <v>4.3600000000000003</v>
      </c>
      <c r="I8" s="1" t="s">
        <v>2</v>
      </c>
      <c r="J8" s="1">
        <v>4.3600000000000003</v>
      </c>
      <c r="L8" s="1" t="s">
        <v>2</v>
      </c>
      <c r="M8" s="1">
        <v>4.3600000000000003</v>
      </c>
      <c r="N8" s="1">
        <f t="shared" si="0"/>
        <v>4.3462759531062165</v>
      </c>
      <c r="P8" s="1">
        <f t="shared" si="1"/>
        <v>4.3462759531062165</v>
      </c>
      <c r="R8" t="s">
        <v>2</v>
      </c>
      <c r="S8">
        <v>4.3462759531062165</v>
      </c>
    </row>
    <row r="9" spans="1:19" x14ac:dyDescent="0.25">
      <c r="A9" s="1" t="s">
        <v>6</v>
      </c>
      <c r="B9" s="1">
        <v>7.92</v>
      </c>
      <c r="I9" s="1" t="s">
        <v>6</v>
      </c>
      <c r="J9" s="1">
        <v>7.92</v>
      </c>
      <c r="L9" s="1" t="s">
        <v>6</v>
      </c>
      <c r="M9" s="1">
        <v>7.92</v>
      </c>
      <c r="N9" s="1">
        <f t="shared" si="0"/>
        <v>7.8950700799544116</v>
      </c>
      <c r="P9" s="1">
        <f t="shared" si="1"/>
        <v>7.8950700799544116</v>
      </c>
      <c r="R9" t="s">
        <v>6</v>
      </c>
      <c r="S9">
        <v>7.8950700799544116</v>
      </c>
    </row>
    <row r="10" spans="1:19" x14ac:dyDescent="0.25">
      <c r="A10" s="1" t="s">
        <v>1</v>
      </c>
      <c r="B10" s="1">
        <v>3.67</v>
      </c>
      <c r="I10" s="1" t="s">
        <v>1</v>
      </c>
      <c r="J10" s="1">
        <v>3.67</v>
      </c>
      <c r="L10" s="1" t="s">
        <v>1</v>
      </c>
      <c r="M10" s="1">
        <v>3.67</v>
      </c>
      <c r="N10" s="1">
        <f t="shared" si="0"/>
        <v>3.6584478779586731</v>
      </c>
      <c r="P10" s="1">
        <f t="shared" si="1"/>
        <v>3.6584478779586731</v>
      </c>
      <c r="R10" t="s">
        <v>1</v>
      </c>
      <c r="S10">
        <v>3.6584478779586731</v>
      </c>
    </row>
    <row r="11" spans="1:19" x14ac:dyDescent="0.25">
      <c r="A11" s="1" t="s">
        <v>5</v>
      </c>
      <c r="B11" s="1">
        <v>1.1100000000000001</v>
      </c>
      <c r="I11" s="1" t="s">
        <v>5</v>
      </c>
      <c r="J11" s="1">
        <v>1.1100000000000001</v>
      </c>
      <c r="L11" s="1" t="s">
        <v>5</v>
      </c>
      <c r="M11" s="1">
        <v>1.1100000000000001</v>
      </c>
      <c r="N11" s="1">
        <f t="shared" si="0"/>
        <v>1.1065060339330046</v>
      </c>
      <c r="P11" s="1">
        <f t="shared" si="1"/>
        <v>1.1065060339330046</v>
      </c>
      <c r="R11" t="s">
        <v>5</v>
      </c>
      <c r="S11">
        <v>1.1065060339330046</v>
      </c>
    </row>
    <row r="12" spans="1:19" x14ac:dyDescent="0.25">
      <c r="A12" s="1" t="s">
        <v>0</v>
      </c>
      <c r="B12" s="1">
        <v>0.86</v>
      </c>
      <c r="I12" s="1" t="s">
        <v>0</v>
      </c>
      <c r="J12" s="1">
        <v>0.86</v>
      </c>
      <c r="L12" s="1" t="s">
        <v>0</v>
      </c>
      <c r="M12" s="1">
        <v>0.86</v>
      </c>
      <c r="N12" s="1">
        <f t="shared" si="0"/>
        <v>0.85729296322737292</v>
      </c>
      <c r="P12" s="1">
        <f t="shared" si="1"/>
        <v>0.85729296322737292</v>
      </c>
      <c r="R12" t="s">
        <v>0</v>
      </c>
      <c r="S12">
        <v>0.85729296322737292</v>
      </c>
    </row>
    <row r="13" spans="1:19" x14ac:dyDescent="0.25">
      <c r="A13" s="1" t="s">
        <v>11</v>
      </c>
      <c r="B13" s="1">
        <v>0.28000000000000003</v>
      </c>
      <c r="C13" t="s">
        <v>61</v>
      </c>
      <c r="D13" t="s">
        <v>63</v>
      </c>
      <c r="E13" t="s">
        <v>62</v>
      </c>
      <c r="F13" t="s">
        <v>68</v>
      </c>
      <c r="I13" s="1" t="s">
        <v>11</v>
      </c>
      <c r="J13" s="1">
        <v>0.28000000000000003</v>
      </c>
      <c r="L13" s="1" t="s">
        <v>11</v>
      </c>
      <c r="M13" s="1">
        <v>0.28000000000000003</v>
      </c>
      <c r="N13" s="1">
        <f t="shared" si="0"/>
        <v>0.27911863919030749</v>
      </c>
      <c r="P13" s="1">
        <f t="shared" si="1"/>
        <v>0.27911863919030749</v>
      </c>
      <c r="R13" t="s">
        <v>11</v>
      </c>
      <c r="S13">
        <v>0.27911863919030749</v>
      </c>
    </row>
    <row r="14" spans="1:19" x14ac:dyDescent="0.25">
      <c r="A14" s="1" t="s">
        <v>20</v>
      </c>
      <c r="B14" s="1">
        <v>3.5000000000000001E-3</v>
      </c>
      <c r="C14">
        <v>88.905799999999999</v>
      </c>
      <c r="D14">
        <f>C14+1.5*15.9994</f>
        <v>112.9049</v>
      </c>
      <c r="E14" s="1">
        <f>B14*(D14/C14)</f>
        <v>4.4447848171885298E-3</v>
      </c>
      <c r="F14" t="s">
        <v>20</v>
      </c>
      <c r="I14" s="1" t="s">
        <v>84</v>
      </c>
      <c r="J14" s="1">
        <v>4.4447848171885298E-3</v>
      </c>
      <c r="L14" s="1" t="s">
        <v>84</v>
      </c>
      <c r="M14" s="3">
        <v>4.4447848171885298E-3</v>
      </c>
      <c r="N14" s="1">
        <f t="shared" si="0"/>
        <v>4.4307938916692928E-3</v>
      </c>
      <c r="P14" s="1">
        <f t="shared" si="1"/>
        <v>4.4307938916692928E-3</v>
      </c>
      <c r="R14" t="s">
        <v>84</v>
      </c>
      <c r="S14">
        <v>4.4307938916692928E-3</v>
      </c>
    </row>
    <row r="15" spans="1:19" x14ac:dyDescent="0.25">
      <c r="A15" s="1" t="s">
        <v>21</v>
      </c>
      <c r="B15" s="1">
        <v>3.0999999999999999E-3</v>
      </c>
      <c r="C15">
        <v>138.905</v>
      </c>
      <c r="D15">
        <f t="shared" ref="D15:D28" si="2">C15+1.5*15.9994</f>
        <v>162.9041</v>
      </c>
      <c r="E15" s="1">
        <f t="shared" ref="E15:E34" si="3">B15*(D15/C15)</f>
        <v>3.635597782657212E-3</v>
      </c>
      <c r="F15" t="s">
        <v>20</v>
      </c>
      <c r="I15" s="1" t="s">
        <v>85</v>
      </c>
      <c r="J15" s="1">
        <v>3.635597782657212E-3</v>
      </c>
      <c r="L15" s="1" t="s">
        <v>85</v>
      </c>
      <c r="M15" s="3">
        <v>3.635597782657212E-3</v>
      </c>
      <c r="N15" s="1">
        <f t="shared" si="0"/>
        <v>3.6241539490663582E-3</v>
      </c>
      <c r="P15" s="1">
        <f t="shared" si="1"/>
        <v>3.6241539490663582E-3</v>
      </c>
      <c r="R15" t="s">
        <v>85</v>
      </c>
      <c r="S15">
        <v>3.6241539490663582E-3</v>
      </c>
    </row>
    <row r="16" spans="1:19" x14ac:dyDescent="0.25">
      <c r="A16" s="1" t="s">
        <v>22</v>
      </c>
      <c r="B16" s="1">
        <v>6.0000000000000001E-3</v>
      </c>
      <c r="C16">
        <v>140.11600000000001</v>
      </c>
      <c r="D16">
        <f t="shared" si="2"/>
        <v>164.11510000000001</v>
      </c>
      <c r="E16" s="1">
        <f t="shared" si="3"/>
        <v>7.0276813497387883E-3</v>
      </c>
      <c r="F16" t="s">
        <v>20</v>
      </c>
      <c r="I16" s="1" t="s">
        <v>86</v>
      </c>
      <c r="J16" s="1">
        <v>7.0276813497387883E-3</v>
      </c>
      <c r="L16" s="1" t="s">
        <v>86</v>
      </c>
      <c r="M16" s="3">
        <v>7.0276813497387883E-3</v>
      </c>
      <c r="N16" s="1">
        <f t="shared" si="0"/>
        <v>7.0055601964364063E-3</v>
      </c>
      <c r="P16" s="1">
        <f t="shared" si="1"/>
        <v>7.0055601964364063E-3</v>
      </c>
      <c r="R16" t="s">
        <v>86</v>
      </c>
      <c r="S16">
        <v>7.0055601964364063E-3</v>
      </c>
    </row>
    <row r="17" spans="1:19" x14ac:dyDescent="0.25">
      <c r="A17" s="1" t="s">
        <v>23</v>
      </c>
      <c r="B17" s="1">
        <v>7.3999999999999999E-4</v>
      </c>
      <c r="C17">
        <v>140.90799999999999</v>
      </c>
      <c r="D17">
        <f t="shared" si="2"/>
        <v>164.90709999999999</v>
      </c>
      <c r="E17" s="1">
        <f t="shared" si="3"/>
        <v>8.6603495898032756E-4</v>
      </c>
      <c r="F17" t="s">
        <v>20</v>
      </c>
      <c r="I17" s="1" t="s">
        <v>87</v>
      </c>
      <c r="J17" s="1">
        <v>8.6603495898032756E-4</v>
      </c>
      <c r="L17" s="1" t="s">
        <v>87</v>
      </c>
      <c r="M17" s="3">
        <v>8.6603495898032756E-4</v>
      </c>
      <c r="N17" s="1">
        <f t="shared" si="0"/>
        <v>8.633089258636528E-4</v>
      </c>
      <c r="P17" s="1">
        <f t="shared" si="1"/>
        <v>8.633089258636528E-4</v>
      </c>
      <c r="R17" t="s">
        <v>87</v>
      </c>
      <c r="S17">
        <v>8.633089258636528E-4</v>
      </c>
    </row>
    <row r="18" spans="1:19" x14ac:dyDescent="0.25">
      <c r="A18" s="1" t="s">
        <v>24</v>
      </c>
      <c r="B18" s="1">
        <v>3.0999999999999999E-3</v>
      </c>
      <c r="C18">
        <v>144.24199999999999</v>
      </c>
      <c r="D18">
        <f t="shared" si="2"/>
        <v>168.24109999999999</v>
      </c>
      <c r="E18" s="1">
        <f t="shared" si="3"/>
        <v>3.6157804938922087E-3</v>
      </c>
      <c r="F18" t="s">
        <v>20</v>
      </c>
      <c r="I18" s="1" t="s">
        <v>88</v>
      </c>
      <c r="J18" s="1">
        <v>3.6157804938922087E-3</v>
      </c>
      <c r="L18" s="1" t="s">
        <v>88</v>
      </c>
      <c r="M18" s="3">
        <v>3.6157804938922087E-3</v>
      </c>
      <c r="N18" s="1">
        <f t="shared" si="0"/>
        <v>3.6043990395216111E-3</v>
      </c>
      <c r="P18" s="1">
        <f t="shared" si="1"/>
        <v>3.6043990395216111E-3</v>
      </c>
      <c r="R18" t="s">
        <v>88</v>
      </c>
      <c r="S18">
        <v>3.6043990395216111E-3</v>
      </c>
    </row>
    <row r="19" spans="1:19" x14ac:dyDescent="0.25">
      <c r="A19" s="1" t="s">
        <v>25</v>
      </c>
      <c r="B19" s="1">
        <v>6.2E-4</v>
      </c>
      <c r="C19">
        <v>150.36000000000001</v>
      </c>
      <c r="D19">
        <f t="shared" si="2"/>
        <v>174.35910000000001</v>
      </c>
      <c r="E19" s="1">
        <f t="shared" si="3"/>
        <v>7.1895877893056665E-4</v>
      </c>
      <c r="F19" t="s">
        <v>20</v>
      </c>
      <c r="I19" s="1" t="s">
        <v>89</v>
      </c>
      <c r="J19" s="1">
        <v>7.1895877893056665E-4</v>
      </c>
      <c r="L19" s="1" t="s">
        <v>89</v>
      </c>
      <c r="M19" s="3">
        <v>7.1895877893056665E-4</v>
      </c>
      <c r="N19" s="1">
        <f t="shared" si="0"/>
        <v>7.1669570003223167E-4</v>
      </c>
      <c r="P19" s="1">
        <f t="shared" si="1"/>
        <v>7.1669570003223167E-4</v>
      </c>
      <c r="R19" t="s">
        <v>89</v>
      </c>
      <c r="S19">
        <v>7.1669570003223167E-4</v>
      </c>
    </row>
    <row r="20" spans="1:19" x14ac:dyDescent="0.25">
      <c r="A20" s="1" t="s">
        <v>26</v>
      </c>
      <c r="B20" s="1">
        <v>1.3000000000000002E-4</v>
      </c>
      <c r="C20">
        <v>151.964</v>
      </c>
      <c r="D20">
        <f t="shared" si="2"/>
        <v>175.9631</v>
      </c>
      <c r="E20" s="1">
        <f t="shared" si="3"/>
        <v>1.5053040851780689E-4</v>
      </c>
      <c r="F20" t="s">
        <v>20</v>
      </c>
      <c r="I20" s="1" t="s">
        <v>90</v>
      </c>
      <c r="J20" s="1">
        <v>1.5053040851780689E-4</v>
      </c>
      <c r="L20" s="1" t="s">
        <v>90</v>
      </c>
      <c r="M20" s="3">
        <v>1.5053040851780689E-4</v>
      </c>
      <c r="N20" s="1">
        <f t="shared" si="0"/>
        <v>1.5005658136518332E-4</v>
      </c>
      <c r="P20" s="1">
        <f t="shared" si="1"/>
        <v>1.5005658136518332E-4</v>
      </c>
      <c r="R20" t="s">
        <v>90</v>
      </c>
      <c r="S20">
        <v>1.5005658136518332E-4</v>
      </c>
    </row>
    <row r="21" spans="1:19" x14ac:dyDescent="0.25">
      <c r="A21" s="1" t="s">
        <v>27</v>
      </c>
      <c r="B21" s="1">
        <v>6.7999999999999994E-4</v>
      </c>
      <c r="C21">
        <v>157.25299999999999</v>
      </c>
      <c r="D21">
        <f t="shared" si="2"/>
        <v>181.25209999999998</v>
      </c>
      <c r="E21" s="1">
        <f t="shared" si="3"/>
        <v>7.8377791202711555E-4</v>
      </c>
      <c r="F21" t="s">
        <v>20</v>
      </c>
      <c r="I21" s="1" t="s">
        <v>91</v>
      </c>
      <c r="J21" s="1">
        <v>7.8377791202711555E-4</v>
      </c>
      <c r="L21" s="1" t="s">
        <v>91</v>
      </c>
      <c r="M21" s="3">
        <v>7.8377791202711555E-4</v>
      </c>
      <c r="N21" s="1">
        <f t="shared" si="0"/>
        <v>7.8131080083010363E-4</v>
      </c>
      <c r="P21" s="1">
        <f t="shared" si="1"/>
        <v>7.8131080083010363E-4</v>
      </c>
      <c r="R21" t="s">
        <v>91</v>
      </c>
      <c r="S21">
        <v>7.8131080083010363E-4</v>
      </c>
    </row>
    <row r="22" spans="1:19" x14ac:dyDescent="0.25">
      <c r="A22" s="1" t="s">
        <v>28</v>
      </c>
      <c r="B22" s="1">
        <v>1.1E-4</v>
      </c>
      <c r="C22">
        <v>158.92500000000001</v>
      </c>
      <c r="D22">
        <f t="shared" si="2"/>
        <v>182.92410000000001</v>
      </c>
      <c r="E22" s="1">
        <f t="shared" si="3"/>
        <v>1.266109863142992E-4</v>
      </c>
      <c r="F22" t="s">
        <v>20</v>
      </c>
      <c r="I22" s="1" t="s">
        <v>92</v>
      </c>
      <c r="J22" s="1">
        <v>1.266109863142992E-4</v>
      </c>
      <c r="L22" s="1" t="s">
        <v>92</v>
      </c>
      <c r="M22" s="3">
        <v>1.266109863142992E-4</v>
      </c>
      <c r="N22" s="1">
        <f t="shared" si="0"/>
        <v>1.2621245073782085E-4</v>
      </c>
      <c r="P22" s="1">
        <f t="shared" si="1"/>
        <v>1.2621245073782085E-4</v>
      </c>
      <c r="R22" t="s">
        <v>92</v>
      </c>
      <c r="S22">
        <v>1.2621245073782085E-4</v>
      </c>
    </row>
    <row r="23" spans="1:19" x14ac:dyDescent="0.25">
      <c r="A23" s="1" t="s">
        <v>29</v>
      </c>
      <c r="B23" s="1">
        <v>6.0999999999999997E-4</v>
      </c>
      <c r="C23">
        <v>162.5</v>
      </c>
      <c r="D23">
        <f t="shared" si="2"/>
        <v>186.4991</v>
      </c>
      <c r="E23" s="1">
        <f t="shared" si="3"/>
        <v>7.0008892923076923E-4</v>
      </c>
      <c r="F23" t="s">
        <v>20</v>
      </c>
      <c r="I23" s="1" t="s">
        <v>93</v>
      </c>
      <c r="J23" s="1">
        <v>7.0008892923076923E-4</v>
      </c>
      <c r="L23" s="1" t="s">
        <v>93</v>
      </c>
      <c r="M23" s="3">
        <v>7.0008892923076923E-4</v>
      </c>
      <c r="N23" s="1">
        <f t="shared" si="0"/>
        <v>6.9788524728247063E-4</v>
      </c>
      <c r="P23" s="1">
        <f t="shared" si="1"/>
        <v>6.9788524728247063E-4</v>
      </c>
      <c r="R23" t="s">
        <v>93</v>
      </c>
      <c r="S23">
        <v>6.9788524728247063E-4</v>
      </c>
    </row>
    <row r="24" spans="1:19" x14ac:dyDescent="0.25">
      <c r="A24" s="1" t="s">
        <v>30</v>
      </c>
      <c r="B24" s="1">
        <v>1.4999999999999999E-4</v>
      </c>
      <c r="C24">
        <v>164.93</v>
      </c>
      <c r="D24">
        <f t="shared" si="2"/>
        <v>188.92910000000001</v>
      </c>
      <c r="E24" s="1">
        <f t="shared" si="3"/>
        <v>1.7182662341599464E-4</v>
      </c>
      <c r="F24" t="s">
        <v>20</v>
      </c>
      <c r="I24" s="1" t="s">
        <v>94</v>
      </c>
      <c r="J24" s="1">
        <v>1.7182662341599464E-4</v>
      </c>
      <c r="L24" s="1" t="s">
        <v>94</v>
      </c>
      <c r="M24" s="3">
        <v>1.7182662341599464E-4</v>
      </c>
      <c r="N24" s="1">
        <f t="shared" si="0"/>
        <v>1.7128576180192089E-4</v>
      </c>
      <c r="P24" s="1">
        <f t="shared" si="1"/>
        <v>1.7128576180192089E-4</v>
      </c>
      <c r="R24" t="s">
        <v>94</v>
      </c>
      <c r="S24">
        <v>1.7128576180192089E-4</v>
      </c>
    </row>
    <row r="25" spans="1:19" x14ac:dyDescent="0.25">
      <c r="A25" s="1" t="s">
        <v>31</v>
      </c>
      <c r="B25" s="1">
        <v>3.8999999999999999E-4</v>
      </c>
      <c r="C25">
        <v>167.25899999999999</v>
      </c>
      <c r="D25">
        <f t="shared" si="2"/>
        <v>191.25809999999998</v>
      </c>
      <c r="E25" s="1">
        <f t="shared" si="3"/>
        <v>4.4595901565835022E-4</v>
      </c>
      <c r="F25" t="s">
        <v>20</v>
      </c>
      <c r="I25" s="1" t="s">
        <v>95</v>
      </c>
      <c r="J25" s="1">
        <v>4.4595901565835022E-4</v>
      </c>
      <c r="L25" s="1" t="s">
        <v>95</v>
      </c>
      <c r="M25" s="3">
        <v>4.4595901565835022E-4</v>
      </c>
      <c r="N25" s="1">
        <f t="shared" si="0"/>
        <v>4.4455526280431332E-4</v>
      </c>
      <c r="P25" s="1">
        <f t="shared" si="1"/>
        <v>4.4455526280431332E-4</v>
      </c>
      <c r="R25" t="s">
        <v>95</v>
      </c>
      <c r="S25">
        <v>4.4455526280431332E-4</v>
      </c>
    </row>
    <row r="26" spans="1:19" x14ac:dyDescent="0.25">
      <c r="A26" s="1" t="s">
        <v>32</v>
      </c>
      <c r="B26" s="1">
        <v>6.5000000000000008E-5</v>
      </c>
      <c r="C26">
        <v>168.934</v>
      </c>
      <c r="D26">
        <f t="shared" si="2"/>
        <v>192.9331</v>
      </c>
      <c r="E26" s="1">
        <f t="shared" si="3"/>
        <v>7.4234029265867163E-5</v>
      </c>
      <c r="F26" t="s">
        <v>20</v>
      </c>
      <c r="I26" s="1" t="s">
        <v>96</v>
      </c>
      <c r="J26" s="1">
        <v>7.4234029265867163E-5</v>
      </c>
      <c r="L26" s="1" t="s">
        <v>96</v>
      </c>
      <c r="M26" s="3">
        <v>7.4234029265867163E-5</v>
      </c>
      <c r="N26" s="1">
        <f t="shared" si="0"/>
        <v>7.4000361536793934E-5</v>
      </c>
      <c r="P26" s="1">
        <f t="shared" si="1"/>
        <v>7.4000361536793934E-5</v>
      </c>
      <c r="R26" t="s">
        <v>96</v>
      </c>
      <c r="S26">
        <v>7.4000361536793934E-5</v>
      </c>
    </row>
    <row r="27" spans="1:19" x14ac:dyDescent="0.25">
      <c r="A27" s="1" t="s">
        <v>33</v>
      </c>
      <c r="B27" s="1">
        <v>3.7999999999999997E-4</v>
      </c>
      <c r="C27">
        <v>173.054</v>
      </c>
      <c r="D27">
        <f t="shared" si="2"/>
        <v>197.0531</v>
      </c>
      <c r="E27" s="1">
        <f t="shared" si="3"/>
        <v>4.3269833693529181E-4</v>
      </c>
      <c r="F27" t="s">
        <v>20</v>
      </c>
      <c r="I27" s="1" t="s">
        <v>97</v>
      </c>
      <c r="J27" s="1">
        <v>4.3269833693529181E-4</v>
      </c>
      <c r="L27" s="1" t="s">
        <v>97</v>
      </c>
      <c r="M27" s="3">
        <v>4.3269833693529181E-4</v>
      </c>
      <c r="N27" s="1">
        <f t="shared" si="0"/>
        <v>4.3133632494745647E-4</v>
      </c>
      <c r="P27" s="1">
        <f t="shared" si="1"/>
        <v>4.3133632494745647E-4</v>
      </c>
      <c r="R27" t="s">
        <v>97</v>
      </c>
      <c r="S27">
        <v>4.3133632494745647E-4</v>
      </c>
    </row>
    <row r="28" spans="1:19" x14ac:dyDescent="0.25">
      <c r="A28" s="1" t="s">
        <v>34</v>
      </c>
      <c r="B28" s="1">
        <v>6.2000000000000003E-5</v>
      </c>
      <c r="C28">
        <v>174.96700000000001</v>
      </c>
      <c r="D28">
        <f t="shared" si="2"/>
        <v>198.96610000000001</v>
      </c>
      <c r="E28" s="1">
        <f t="shared" si="3"/>
        <v>7.0504141923905653E-5</v>
      </c>
      <c r="F28" t="s">
        <v>20</v>
      </c>
      <c r="I28" s="1" t="s">
        <v>98</v>
      </c>
      <c r="J28" s="1">
        <v>7.0504141923905653E-5</v>
      </c>
      <c r="L28" s="1" t="s">
        <v>98</v>
      </c>
      <c r="M28" s="3">
        <v>7.0504141923905653E-5</v>
      </c>
      <c r="N28" s="1">
        <f t="shared" si="0"/>
        <v>7.0282214825288759E-5</v>
      </c>
      <c r="P28" s="1">
        <f t="shared" si="1"/>
        <v>7.0282214825288759E-5</v>
      </c>
      <c r="R28" t="s">
        <v>98</v>
      </c>
      <c r="S28">
        <v>7.0282214825288759E-5</v>
      </c>
    </row>
    <row r="29" spans="1:19" x14ac:dyDescent="0.25">
      <c r="D29" t="s">
        <v>64</v>
      </c>
      <c r="E29" t="s">
        <v>65</v>
      </c>
      <c r="L29" s="1" t="s">
        <v>99</v>
      </c>
      <c r="M29" s="3">
        <v>4.6412453942520263E-2</v>
      </c>
      <c r="N29" s="1">
        <f t="shared" si="0"/>
        <v>4.6266360663996704E-2</v>
      </c>
      <c r="P29" s="1">
        <f t="shared" si="1"/>
        <v>4.6266360663996704E-2</v>
      </c>
      <c r="R29" t="s">
        <v>99</v>
      </c>
      <c r="S29">
        <v>4.6266360663996704E-2</v>
      </c>
    </row>
    <row r="30" spans="1:19" x14ac:dyDescent="0.25">
      <c r="A30" s="1" t="s">
        <v>19</v>
      </c>
      <c r="B30" s="1">
        <v>2.1000000000000001E-2</v>
      </c>
      <c r="C30">
        <v>18.998000000000001</v>
      </c>
      <c r="D30">
        <f>C30+22.9898</f>
        <v>41.9878</v>
      </c>
      <c r="E30" s="1">
        <f t="shared" si="3"/>
        <v>4.6412453942520263E-2</v>
      </c>
      <c r="F30" t="s">
        <v>69</v>
      </c>
      <c r="I30" s="1" t="s">
        <v>99</v>
      </c>
      <c r="J30" s="1">
        <v>4.6412453942520263E-2</v>
      </c>
      <c r="L30" s="1" t="s">
        <v>111</v>
      </c>
      <c r="M30" s="1">
        <v>4.1211600244833252E-2</v>
      </c>
      <c r="N30" s="1">
        <f t="shared" si="0"/>
        <v>4.1081877782831427E-2</v>
      </c>
      <c r="P30" s="1">
        <v>4.1081877782831427E-2</v>
      </c>
      <c r="R30" t="s">
        <v>111</v>
      </c>
      <c r="S30">
        <v>4.1081877782831427E-2</v>
      </c>
    </row>
    <row r="31" spans="1:19" x14ac:dyDescent="0.25">
      <c r="D31" t="s">
        <v>109</v>
      </c>
      <c r="E31" t="s">
        <v>110</v>
      </c>
      <c r="L31" s="1" t="s">
        <v>100</v>
      </c>
      <c r="M31" s="3">
        <v>0.10967810355583282</v>
      </c>
      <c r="N31" s="1">
        <f t="shared" si="0"/>
        <v>0.10933286790527744</v>
      </c>
      <c r="P31" s="1">
        <f t="shared" ref="P31:P36" si="4">N31</f>
        <v>0.10933286790527744</v>
      </c>
      <c r="R31" t="s">
        <v>100</v>
      </c>
      <c r="S31">
        <v>0.10933286790527744</v>
      </c>
    </row>
    <row r="32" spans="1:19" x14ac:dyDescent="0.25">
      <c r="A32" s="1" t="s">
        <v>106</v>
      </c>
      <c r="B32" s="1">
        <v>2.5000000000000001E-2</v>
      </c>
      <c r="C32">
        <v>35.4527</v>
      </c>
      <c r="D32">
        <f>C32+22.9898</f>
        <v>58.442499999999995</v>
      </c>
      <c r="E32" s="1">
        <f t="shared" si="3"/>
        <v>4.1211600244833252E-2</v>
      </c>
      <c r="F32" t="s">
        <v>20</v>
      </c>
      <c r="I32" s="1" t="s">
        <v>111</v>
      </c>
      <c r="J32" s="1">
        <v>4.1211600244833252E-2</v>
      </c>
      <c r="L32" s="1" t="s">
        <v>101</v>
      </c>
      <c r="M32" s="3">
        <v>7.1269483947119924E-3</v>
      </c>
      <c r="N32" s="1">
        <f t="shared" si="0"/>
        <v>7.1045147768269918E-3</v>
      </c>
      <c r="P32" s="1">
        <f t="shared" si="4"/>
        <v>7.1045147768269918E-3</v>
      </c>
      <c r="R32" t="s">
        <v>101</v>
      </c>
      <c r="S32">
        <v>7.1045147768269918E-3</v>
      </c>
    </row>
    <row r="33" spans="1:19" x14ac:dyDescent="0.25">
      <c r="D33" t="s">
        <v>66</v>
      </c>
      <c r="E33" t="s">
        <v>67</v>
      </c>
      <c r="L33" s="1" t="s">
        <v>102</v>
      </c>
      <c r="M33" s="3">
        <v>8.7008123910050483E-3</v>
      </c>
      <c r="N33" s="1">
        <f t="shared" si="0"/>
        <v>8.6734246943839088E-3</v>
      </c>
      <c r="P33" s="1">
        <f t="shared" si="4"/>
        <v>8.6734246943839088E-3</v>
      </c>
      <c r="R33" t="s">
        <v>102</v>
      </c>
      <c r="S33">
        <v>8.6734246943839088E-3</v>
      </c>
    </row>
    <row r="34" spans="1:19" x14ac:dyDescent="0.25">
      <c r="A34" s="1" t="s">
        <v>16</v>
      </c>
      <c r="B34" s="1">
        <v>0.04</v>
      </c>
      <c r="C34">
        <v>32.06</v>
      </c>
      <c r="D34">
        <f>C34+55.847</f>
        <v>87.907000000000011</v>
      </c>
      <c r="E34" s="1">
        <f t="shared" si="3"/>
        <v>0.10967810355583282</v>
      </c>
      <c r="F34" t="s">
        <v>76</v>
      </c>
      <c r="I34" s="1" t="s">
        <v>100</v>
      </c>
      <c r="J34" s="1">
        <v>0.10967810355583282</v>
      </c>
      <c r="L34" s="1" t="s">
        <v>103</v>
      </c>
      <c r="M34" s="3">
        <v>7.8486010334788942E-2</v>
      </c>
      <c r="N34" s="1">
        <f t="shared" si="0"/>
        <v>7.8238958571866773E-2</v>
      </c>
      <c r="P34" s="1">
        <f t="shared" si="4"/>
        <v>7.8238958571866773E-2</v>
      </c>
      <c r="R34" t="s">
        <v>103</v>
      </c>
      <c r="S34">
        <v>7.8238958571866773E-2</v>
      </c>
    </row>
    <row r="35" spans="1:19" x14ac:dyDescent="0.25">
      <c r="D35" t="s">
        <v>70</v>
      </c>
      <c r="E35" t="s">
        <v>71</v>
      </c>
      <c r="L35" s="1" t="s">
        <v>104</v>
      </c>
      <c r="M35" s="3">
        <v>4.3088836333799894E-4</v>
      </c>
      <c r="N35" s="1">
        <f t="shared" si="0"/>
        <v>4.2953204863514658E-4</v>
      </c>
      <c r="P35" s="1">
        <f t="shared" si="4"/>
        <v>4.2953204863514658E-4</v>
      </c>
      <c r="R35" t="s">
        <v>104</v>
      </c>
      <c r="S35">
        <v>4.2953204863514658E-4</v>
      </c>
    </row>
    <row r="36" spans="1:19" x14ac:dyDescent="0.25">
      <c r="A36" s="1" t="s">
        <v>13</v>
      </c>
      <c r="B36" s="1">
        <v>6.3299999999999997E-3</v>
      </c>
      <c r="C36">
        <v>63.54</v>
      </c>
      <c r="D36">
        <f>C36+0.5*15.9994</f>
        <v>71.539699999999996</v>
      </c>
      <c r="E36" s="1">
        <f t="shared" ref="E36" si="5">B36*(D36/C36)</f>
        <v>7.1269483947119924E-3</v>
      </c>
      <c r="F36" t="s">
        <v>69</v>
      </c>
      <c r="I36" s="1" t="s">
        <v>101</v>
      </c>
      <c r="J36" s="1">
        <v>7.1269483947119924E-3</v>
      </c>
      <c r="L36" s="1" t="s">
        <v>105</v>
      </c>
      <c r="M36" s="3">
        <v>4.5377294363291868E-4</v>
      </c>
      <c r="N36" s="1">
        <f t="shared" si="0"/>
        <v>4.5234459474357273E-4</v>
      </c>
      <c r="P36" s="1">
        <f t="shared" si="4"/>
        <v>4.5234459474357273E-4</v>
      </c>
      <c r="R36" t="s">
        <v>105</v>
      </c>
      <c r="S36">
        <v>4.5234459474357273E-4</v>
      </c>
    </row>
    <row r="37" spans="1:19" x14ac:dyDescent="0.25">
      <c r="D37" t="s">
        <v>72</v>
      </c>
      <c r="E37" t="s">
        <v>73</v>
      </c>
    </row>
    <row r="38" spans="1:19" x14ac:dyDescent="0.25">
      <c r="A38" s="1" t="s">
        <v>15</v>
      </c>
      <c r="B38" s="1">
        <v>6.9900000000000006E-3</v>
      </c>
      <c r="C38">
        <v>65.37</v>
      </c>
      <c r="D38">
        <f>C38+1*15.9994</f>
        <v>81.369399999999999</v>
      </c>
      <c r="E38" s="1">
        <f t="shared" ref="E38" si="6">B38*(D38/C38)</f>
        <v>8.7008123910050483E-3</v>
      </c>
      <c r="F38" t="s">
        <v>77</v>
      </c>
      <c r="I38" s="1" t="s">
        <v>102</v>
      </c>
      <c r="J38" s="1">
        <v>8.7008123910050483E-3</v>
      </c>
      <c r="L38" s="1" t="s">
        <v>45</v>
      </c>
      <c r="M38" s="1">
        <f>SUM(M2:M36)</f>
        <v>100.31576565873539</v>
      </c>
      <c r="N38" s="1">
        <f>SUM(N2:N36)</f>
        <v>99.999999999999943</v>
      </c>
      <c r="P38" s="1">
        <f>SUM(P2:P36)</f>
        <v>98.694123509502447</v>
      </c>
      <c r="S38">
        <f>SUM(S2:S36)</f>
        <v>99.999999999999943</v>
      </c>
    </row>
    <row r="39" spans="1:19" x14ac:dyDescent="0.25">
      <c r="A39" s="1" t="s">
        <v>17</v>
      </c>
      <c r="B39" s="1">
        <v>7.0300000000000001E-2</v>
      </c>
      <c r="C39">
        <v>137.4</v>
      </c>
      <c r="D39">
        <f>C39+1*15.9994</f>
        <v>153.39940000000001</v>
      </c>
      <c r="E39" s="1">
        <f t="shared" ref="E39:E42" si="7">B39*(D39/C39)</f>
        <v>7.8486010334788942E-2</v>
      </c>
      <c r="F39" t="s">
        <v>80</v>
      </c>
      <c r="I39" s="1" t="s">
        <v>103</v>
      </c>
      <c r="J39" s="1">
        <v>7.8486010334788942E-2</v>
      </c>
    </row>
    <row r="40" spans="1:19" x14ac:dyDescent="0.25">
      <c r="A40" s="1" t="s">
        <v>14</v>
      </c>
      <c r="B40" s="1">
        <v>4.0000000000000002E-4</v>
      </c>
      <c r="C40">
        <v>207.19</v>
      </c>
      <c r="D40">
        <f>C40+1*15.9994</f>
        <v>223.18940000000001</v>
      </c>
      <c r="E40" s="1">
        <f t="shared" si="7"/>
        <v>4.3088836333799894E-4</v>
      </c>
      <c r="F40" t="s">
        <v>78</v>
      </c>
      <c r="I40" s="1" t="s">
        <v>104</v>
      </c>
      <c r="J40" s="1">
        <v>4.3088836333799894E-4</v>
      </c>
    </row>
    <row r="41" spans="1:19" x14ac:dyDescent="0.25">
      <c r="D41" t="s">
        <v>74</v>
      </c>
      <c r="E41" t="s">
        <v>75</v>
      </c>
    </row>
    <row r="42" spans="1:19" x14ac:dyDescent="0.25">
      <c r="A42" s="1" t="s">
        <v>57</v>
      </c>
      <c r="B42" s="1">
        <v>4.0000000000000002E-4</v>
      </c>
      <c r="C42">
        <v>238.029</v>
      </c>
      <c r="D42">
        <f>C42+2*15.9994</f>
        <v>270.02780000000001</v>
      </c>
      <c r="E42" s="1">
        <f t="shared" si="7"/>
        <v>4.5377294363291868E-4</v>
      </c>
      <c r="F42" t="s">
        <v>79</v>
      </c>
      <c r="I42" s="1" t="s">
        <v>105</v>
      </c>
      <c r="J42" s="1">
        <v>4.5377294363291868E-4</v>
      </c>
    </row>
    <row r="44" spans="1:19" x14ac:dyDescent="0.25">
      <c r="I44" s="1" t="s">
        <v>45</v>
      </c>
      <c r="J44" s="1">
        <f>SUM(J2:J42)</f>
        <v>100.31576565873539</v>
      </c>
    </row>
  </sheetData>
  <pageMargins left="0.25" right="0.25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massaged wt%</vt:lpstr>
      <vt:lpstr>wt% trace elem as Ox and Sulfde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Palandri</dc:creator>
  <cp:lastModifiedBy>Homer</cp:lastModifiedBy>
  <cp:lastPrinted>2016-10-04T18:26:22Z</cp:lastPrinted>
  <dcterms:created xsi:type="dcterms:W3CDTF">2016-09-19T21:31:10Z</dcterms:created>
  <dcterms:modified xsi:type="dcterms:W3CDTF">2022-12-25T01:43:13Z</dcterms:modified>
</cp:coreProperties>
</file>