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0_gastherm\!tests\!MtSpurr\"/>
    </mc:Choice>
  </mc:AlternateContent>
  <xr:revisionPtr revIDLastSave="0" documentId="13_ncr:1_{C3581E1E-F8DD-49EB-B66B-4727CC472CD9}" xr6:coauthVersionLast="47" xr6:coauthVersionMax="47" xr10:uidLastSave="{00000000-0000-0000-0000-000000000000}"/>
  <bookViews>
    <workbookView xWindow="1903" yWindow="677" windowWidth="31011" windowHeight="17837" xr2:uid="{C9097C3A-971E-40DE-B1FB-3C922068A1EB}"/>
  </bookViews>
  <sheets>
    <sheet name="Spurr model inputs" sheetId="1" r:id="rId1"/>
    <sheet name="other Spurr composi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5" i="1" l="1"/>
  <c r="T33" i="1" s="1"/>
  <c r="T19" i="1"/>
  <c r="T18" i="1"/>
  <c r="T17" i="1"/>
  <c r="T16" i="1"/>
  <c r="T15" i="1"/>
  <c r="T14" i="1"/>
  <c r="T13" i="1"/>
  <c r="T10" i="1"/>
  <c r="T9" i="1"/>
  <c r="T8" i="1"/>
  <c r="T31" i="1"/>
  <c r="T30" i="1"/>
  <c r="T29" i="1"/>
  <c r="T27" i="1"/>
  <c r="T26" i="1"/>
  <c r="T24" i="1"/>
  <c r="T23" i="1"/>
  <c r="J14" i="1"/>
  <c r="J13" i="1"/>
  <c r="M13" i="1" s="1"/>
  <c r="M19" i="1"/>
  <c r="M18" i="1"/>
  <c r="M17" i="1"/>
  <c r="M16" i="1"/>
  <c r="M15" i="1"/>
  <c r="M10" i="1"/>
  <c r="M9" i="1"/>
  <c r="M8" i="1"/>
  <c r="M31" i="1"/>
  <c r="M30" i="1"/>
  <c r="M29" i="1"/>
  <c r="M27" i="1"/>
  <c r="M26" i="1"/>
  <c r="M25" i="1"/>
  <c r="M24" i="1"/>
  <c r="M23" i="1"/>
  <c r="M14" i="1"/>
  <c r="M33" i="1" l="1"/>
  <c r="J21" i="1"/>
</calcChain>
</file>

<file path=xl/sharedStrings.xml><?xml version="1.0" encoding="utf-8"?>
<sst xmlns="http://schemas.openxmlformats.org/spreadsheetml/2006/main" count="226" uniqueCount="90">
  <si>
    <t>H2O</t>
  </si>
  <si>
    <t>Cl-</t>
  </si>
  <si>
    <t>SO4--</t>
  </si>
  <si>
    <t>HCO3-</t>
  </si>
  <si>
    <t>HS-</t>
  </si>
  <si>
    <t>HCl</t>
  </si>
  <si>
    <t>SO2</t>
  </si>
  <si>
    <t>H2S</t>
  </si>
  <si>
    <t>CO2</t>
  </si>
  <si>
    <t>SiO2</t>
  </si>
  <si>
    <t>Ca</t>
  </si>
  <si>
    <t>Mg</t>
  </si>
  <si>
    <t>Fe</t>
  </si>
  <si>
    <t>needed?</t>
  </si>
  <si>
    <t>K</t>
  </si>
  <si>
    <t>Zn</t>
  </si>
  <si>
    <t>Cu</t>
  </si>
  <si>
    <t>Pb</t>
  </si>
  <si>
    <t>ROCK</t>
  </si>
  <si>
    <t>Fe2O3</t>
  </si>
  <si>
    <t>FeO</t>
  </si>
  <si>
    <t>MgO</t>
  </si>
  <si>
    <t>CaO</t>
  </si>
  <si>
    <t>Na2O</t>
  </si>
  <si>
    <t>wt%</t>
  </si>
  <si>
    <t>GAS</t>
  </si>
  <si>
    <t>WATER</t>
  </si>
  <si>
    <t>mol%</t>
  </si>
  <si>
    <t>mg/L</t>
  </si>
  <si>
    <t>pH</t>
  </si>
  <si>
    <t>F-</t>
  </si>
  <si>
    <t>input</t>
  </si>
  <si>
    <t>value</t>
  </si>
  <si>
    <t>unit</t>
  </si>
  <si>
    <t>temperature</t>
  </si>
  <si>
    <t>Na</t>
  </si>
  <si>
    <t>Al</t>
  </si>
  <si>
    <t>Sr</t>
  </si>
  <si>
    <t>Ba</t>
  </si>
  <si>
    <t>B</t>
  </si>
  <si>
    <t>TiO2</t>
  </si>
  <si>
    <t>Al2O3</t>
  </si>
  <si>
    <t>MnO</t>
  </si>
  <si>
    <t>K2O</t>
  </si>
  <si>
    <t>Cl</t>
  </si>
  <si>
    <t>S</t>
  </si>
  <si>
    <t>ppm</t>
  </si>
  <si>
    <t>degC</t>
  </si>
  <si>
    <t>Mn</t>
  </si>
  <si>
    <t>Water in Ijen Crater Lake , Indonesia (Delmelle and Bernard, 1994)</t>
  </si>
  <si>
    <t>Ijen lake water measurement - UO Lab 2</t>
  </si>
  <si>
    <t>density</t>
  </si>
  <si>
    <t>g/cm3</t>
  </si>
  <si>
    <t>mv</t>
  </si>
  <si>
    <t>Eh</t>
  </si>
  <si>
    <t>Ref:</t>
  </si>
  <si>
    <t>Water in Ijen Crater Lake, Indonesia (Delmelle and Bernard, 1994)</t>
  </si>
  <si>
    <t>FeOT</t>
  </si>
  <si>
    <t>xFe2O3/xFeOT</t>
  </si>
  <si>
    <t>F</t>
  </si>
  <si>
    <t>SPURR SUMMIT GAS COMPOSITION USGS 3/11/2025 (Bulk-plume composition (molar basis) from the March 11, 2025 gas flight)</t>
  </si>
  <si>
    <t>GAS - Deep (400 Mpa), high T</t>
  </si>
  <si>
    <t>GAS - Shallow (100 Mpa), high T</t>
  </si>
  <si>
    <t>Sulfur_X Modeled gas compositions at 100 Mpa (~4 km) based on Reboubt low-Si andesite melt compositions, FMQ+2.1, initial 3wt% H2O, 7000ppm CO2, 1600 ppm S, open-system degassing  (HCl is not modeled, and guessed)</t>
  </si>
  <si>
    <t>Sulfur_X Modeled gas compositions at 400 Mpa (~15 km) based on Reboubt low-Si andesite melt compositions, FMQ+2.1, initial 3wt% H2O, 7000ppm CO2, 1600 ppm S, open-system degassing (HCl is not modeled, and guessed)</t>
  </si>
  <si>
    <t>Gas-Water-Rock compositions for GEOCAL / VOLCAL input and GASWORKS modeling</t>
  </si>
  <si>
    <t>Gas-Water-Rock compositions for GEOCAL / VOLCAL input and GASWORKS or CHIM modeling</t>
  </si>
  <si>
    <t>Input Compositions for Mount Spurr modeling scenarios</t>
  </si>
  <si>
    <t>other Input Compositions for Mount Spurr modeling scenarios</t>
  </si>
  <si>
    <t>P2O5***</t>
  </si>
  <si>
    <t>B***</t>
  </si>
  <si>
    <t>Sum</t>
  </si>
  <si>
    <t>SPURR WHOLE ROCK SAMPLE (mean Ancestral Spurr from M.Coombs compilation, Apr2025.)</t>
  </si>
  <si>
    <t>Estimated values in red</t>
  </si>
  <si>
    <t>mol frac</t>
  </si>
  <si>
    <t>New Workox.dat entries</t>
  </si>
  <si>
    <t>***No B, Ba, or P in Gastherm</t>
  </si>
  <si>
    <t>NaCl</t>
  </si>
  <si>
    <t>FeS</t>
  </si>
  <si>
    <t>CaF2</t>
  </si>
  <si>
    <t>old wt</t>
  </si>
  <si>
    <t>new wt</t>
  </si>
  <si>
    <t>SrO</t>
  </si>
  <si>
    <t>ZnO</t>
  </si>
  <si>
    <t>PbO</t>
  </si>
  <si>
    <t>old</t>
  </si>
  <si>
    <t>new</t>
  </si>
  <si>
    <t>CuO</t>
  </si>
  <si>
    <t>adj wt%</t>
  </si>
  <si>
    <t>Ba***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</si>
</sst>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rgb="FF000000"/>
      <name val="Times-Roman"/>
    </font>
    <font>
      <i/>
      <sz val="12"/>
      <color rgb="FF000000"/>
      <name val="Times-Italic"/>
    </font>
    <font>
      <sz val="11"/>
      <color rgb="FFFF0000"/>
      <name val="Calibri"/>
      <family val="2"/>
      <scheme val="minor"/>
    </font>
    <font>
      <sz val="11"/>
      <color rgb="FF3F4350"/>
      <name val="Arial"/>
      <family val="2"/>
    </font>
    <font>
      <sz val="11"/>
      <color rgb="FF7030A0"/>
      <name val="Calibri"/>
      <family val="2"/>
      <scheme val="minor"/>
    </font>
    <font>
      <b/>
      <sz val="11"/>
      <color rgb="FF000099"/>
      <name val="Calibri"/>
      <family val="2"/>
      <scheme val="minor"/>
    </font>
    <font>
      <sz val="11"/>
      <color rgb="FFED0000"/>
      <name val="Calibri"/>
      <family val="2"/>
      <scheme val="minor"/>
    </font>
    <font>
      <b/>
      <sz val="11"/>
      <color rgb="FFED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11" fontId="0" fillId="0" borderId="0" xfId="0" applyNumberForma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center"/>
    </xf>
    <xf numFmtId="2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9" fillId="0" borderId="0" xfId="0" applyFont="1"/>
    <xf numFmtId="0" fontId="1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2" fontId="1" fillId="0" borderId="0" xfId="0" applyNumberFormat="1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/>
    <xf numFmtId="165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381000</xdr:colOff>
      <xdr:row>40</xdr:row>
      <xdr:rowOff>289560</xdr:rowOff>
    </xdr:from>
    <xdr:ext cx="7213346" cy="2091976"/>
    <xdr:pic>
      <xdr:nvPicPr>
        <xdr:cNvPr id="2" name="Picture 1">
          <a:extLst>
            <a:ext uri="{FF2B5EF4-FFF2-40B4-BE49-F238E27FC236}">
              <a16:creationId xmlns:a16="http://schemas.microsoft.com/office/drawing/2014/main" id="{1F22A648-B621-49F5-9021-819FAD8D0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12653010"/>
          <a:ext cx="7213346" cy="209197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4B8C0-F811-439B-836A-B004A35C06B0}">
  <dimension ref="A1:V35"/>
  <sheetViews>
    <sheetView tabSelected="1" workbookViewId="0">
      <selection activeCell="T31" sqref="T31"/>
    </sheetView>
  </sheetViews>
  <sheetFormatPr defaultRowHeight="14.6"/>
  <cols>
    <col min="1" max="1" width="12.3828125" customWidth="1"/>
    <col min="5" max="5" width="12.53515625" customWidth="1"/>
    <col min="8" max="8" width="9.23046875" customWidth="1"/>
    <col min="9" max="9" width="14" customWidth="1"/>
    <col min="11" max="11" width="12.3828125" customWidth="1"/>
    <col min="15" max="15" width="3" customWidth="1"/>
    <col min="16" max="16" width="9.23046875" customWidth="1"/>
  </cols>
  <sheetData>
    <row r="1" spans="1:22" ht="18.45">
      <c r="B1" s="3" t="s">
        <v>65</v>
      </c>
    </row>
    <row r="2" spans="1:22" s="2" customFormat="1" ht="15.9">
      <c r="A2" s="2" t="s">
        <v>67</v>
      </c>
      <c r="I2" s="4" t="s">
        <v>18</v>
      </c>
    </row>
    <row r="3" spans="1:22">
      <c r="I3" s="11" t="s">
        <v>72</v>
      </c>
    </row>
    <row r="4" spans="1:22">
      <c r="A4" s="17" t="s">
        <v>61</v>
      </c>
      <c r="B4" s="4"/>
      <c r="C4" s="4"/>
      <c r="D4" s="4"/>
      <c r="H4" s="4"/>
      <c r="I4" s="24" t="s">
        <v>73</v>
      </c>
      <c r="J4" s="5"/>
    </row>
    <row r="5" spans="1:22">
      <c r="A5" s="5" t="s">
        <v>55</v>
      </c>
      <c r="B5" s="11" t="s">
        <v>64</v>
      </c>
      <c r="C5" s="4"/>
      <c r="D5" s="4"/>
      <c r="H5" s="4"/>
      <c r="I5" s="5" t="s">
        <v>55</v>
      </c>
      <c r="Q5" s="25" t="s">
        <v>75</v>
      </c>
    </row>
    <row r="6" spans="1:22">
      <c r="A6" s="6" t="s">
        <v>31</v>
      </c>
      <c r="B6" s="6" t="s">
        <v>32</v>
      </c>
      <c r="C6" s="6" t="s">
        <v>33</v>
      </c>
      <c r="D6" s="7"/>
      <c r="H6" s="7"/>
      <c r="I6" s="6" t="s">
        <v>31</v>
      </c>
      <c r="J6" s="6" t="s">
        <v>32</v>
      </c>
      <c r="K6" s="6"/>
      <c r="L6" s="6"/>
      <c r="M6" s="12"/>
      <c r="N6" s="6" t="s">
        <v>33</v>
      </c>
      <c r="O6" s="6"/>
      <c r="P6" t="s">
        <v>85</v>
      </c>
      <c r="Q6" t="s">
        <v>80</v>
      </c>
      <c r="R6" t="s">
        <v>86</v>
      </c>
      <c r="S6" t="s">
        <v>81</v>
      </c>
      <c r="T6" t="s">
        <v>88</v>
      </c>
    </row>
    <row r="7" spans="1:22">
      <c r="A7" s="5" t="s">
        <v>34</v>
      </c>
      <c r="B7" s="5">
        <v>1000</v>
      </c>
      <c r="C7" s="5" t="s">
        <v>47</v>
      </c>
      <c r="D7" s="4"/>
      <c r="H7" s="4"/>
      <c r="I7" s="5" t="s">
        <v>34</v>
      </c>
      <c r="J7" s="5">
        <v>400</v>
      </c>
      <c r="K7" s="5"/>
      <c r="L7" s="5"/>
      <c r="M7" s="12"/>
      <c r="N7" s="5" t="s">
        <v>47</v>
      </c>
      <c r="O7" s="5"/>
    </row>
    <row r="8" spans="1:22">
      <c r="A8" s="5" t="s">
        <v>0</v>
      </c>
      <c r="B8" s="15">
        <v>41.670933403624197</v>
      </c>
      <c r="C8" s="5" t="s">
        <v>27</v>
      </c>
      <c r="D8" s="5"/>
      <c r="H8" s="5"/>
      <c r="I8" s="5" t="s">
        <v>9</v>
      </c>
      <c r="J8" s="12">
        <v>59.298140282500022</v>
      </c>
      <c r="K8" s="12"/>
      <c r="L8" s="5" t="s">
        <v>9</v>
      </c>
      <c r="M8" s="12">
        <f>J8</f>
        <v>59.298140282500022</v>
      </c>
      <c r="N8" s="5" t="s">
        <v>24</v>
      </c>
      <c r="O8" s="5"/>
      <c r="T8" s="27">
        <f>M8</f>
        <v>59.298140282500022</v>
      </c>
    </row>
    <row r="9" spans="1:22">
      <c r="A9" s="5" t="s">
        <v>8</v>
      </c>
      <c r="B9" s="15">
        <v>54.136239701222102</v>
      </c>
      <c r="C9" s="5" t="s">
        <v>27</v>
      </c>
      <c r="D9" s="5"/>
      <c r="H9" s="5"/>
      <c r="I9" s="5" t="s">
        <v>40</v>
      </c>
      <c r="J9" s="12">
        <v>0.79695034280468746</v>
      </c>
      <c r="K9" s="12"/>
      <c r="L9" s="5" t="s">
        <v>40</v>
      </c>
      <c r="M9" s="12">
        <f t="shared" ref="M9:M19" si="0">J9</f>
        <v>0.79695034280468746</v>
      </c>
      <c r="N9" s="5" t="s">
        <v>24</v>
      </c>
      <c r="O9" s="5"/>
      <c r="R9" s="16"/>
      <c r="T9" s="27">
        <f t="shared" ref="T9:T19" si="1">M9</f>
        <v>0.79695034280468746</v>
      </c>
    </row>
    <row r="10" spans="1:22">
      <c r="A10" s="5" t="s">
        <v>6</v>
      </c>
      <c r="B10" s="15">
        <v>3.8947729072474404</v>
      </c>
      <c r="C10" s="5" t="s">
        <v>27</v>
      </c>
      <c r="D10" s="5"/>
      <c r="H10" s="5"/>
      <c r="I10" s="5" t="s">
        <v>41</v>
      </c>
      <c r="J10" s="12">
        <v>17.479076231562505</v>
      </c>
      <c r="K10" s="12"/>
      <c r="L10" s="5" t="s">
        <v>41</v>
      </c>
      <c r="M10" s="12">
        <f t="shared" si="0"/>
        <v>17.479076231562505</v>
      </c>
      <c r="N10" s="5" t="s">
        <v>24</v>
      </c>
      <c r="O10" s="5"/>
      <c r="T10" s="27">
        <f t="shared" si="1"/>
        <v>17.479076231562505</v>
      </c>
      <c r="U10" s="1"/>
      <c r="V10" s="1"/>
    </row>
    <row r="11" spans="1:22">
      <c r="A11" s="5" t="s">
        <v>7</v>
      </c>
      <c r="B11" s="15">
        <v>0.29805398790612297</v>
      </c>
      <c r="C11" s="5" t="s">
        <v>27</v>
      </c>
      <c r="D11" s="5"/>
      <c r="H11" s="5"/>
      <c r="I11" s="5" t="s">
        <v>57</v>
      </c>
      <c r="J11" s="12"/>
      <c r="K11" s="12">
        <v>6.3966141882181802</v>
      </c>
      <c r="L11" s="5"/>
      <c r="M11" s="12"/>
      <c r="N11" s="5" t="s">
        <v>24</v>
      </c>
      <c r="O11" s="5"/>
      <c r="T11" s="27"/>
      <c r="U11" s="1"/>
      <c r="V11" s="1"/>
    </row>
    <row r="12" spans="1:22">
      <c r="A12" s="5" t="s">
        <v>5</v>
      </c>
      <c r="B12" s="14">
        <v>0.05</v>
      </c>
      <c r="C12" s="5" t="s">
        <v>27</v>
      </c>
      <c r="D12" s="5"/>
      <c r="H12" s="5"/>
      <c r="I12" s="5" t="s">
        <v>58</v>
      </c>
      <c r="J12" s="13"/>
      <c r="K12" s="13">
        <v>0.11</v>
      </c>
      <c r="L12" s="5"/>
      <c r="M12" s="12"/>
      <c r="N12" s="5" t="s">
        <v>74</v>
      </c>
      <c r="O12" s="5"/>
      <c r="T12" s="27"/>
      <c r="U12" s="1"/>
      <c r="V12" s="1"/>
    </row>
    <row r="13" spans="1:22">
      <c r="A13" s="5"/>
      <c r="B13" s="5"/>
      <c r="C13" s="5"/>
      <c r="D13" s="5"/>
      <c r="E13" s="5"/>
      <c r="F13" s="5"/>
      <c r="G13" s="5"/>
      <c r="H13" s="5"/>
      <c r="I13" s="5" t="s">
        <v>19</v>
      </c>
      <c r="J13" s="12">
        <f>(K11/71.84)*(K12)*159.69</f>
        <v>1.5640629895437321</v>
      </c>
      <c r="K13" s="12"/>
      <c r="L13" s="5" t="s">
        <v>19</v>
      </c>
      <c r="M13" s="12">
        <f t="shared" si="0"/>
        <v>1.5640629895437321</v>
      </c>
      <c r="N13" s="5" t="s">
        <v>24</v>
      </c>
      <c r="O13" s="5"/>
      <c r="T13" s="27">
        <f t="shared" si="1"/>
        <v>1.5640629895437321</v>
      </c>
      <c r="U13" s="1"/>
      <c r="V13" s="1"/>
    </row>
    <row r="14" spans="1:22">
      <c r="A14" s="5"/>
      <c r="B14" s="5"/>
      <c r="C14" s="5"/>
      <c r="D14" s="5"/>
      <c r="E14" s="5"/>
      <c r="F14" s="5"/>
      <c r="G14" s="5"/>
      <c r="H14" s="5"/>
      <c r="I14" s="5" t="s">
        <v>20</v>
      </c>
      <c r="J14" s="12">
        <f>(K11/71.84)*(1-(K12*2))*71.84</f>
        <v>4.9893590668101808</v>
      </c>
      <c r="K14" s="12"/>
      <c r="L14" s="5" t="s">
        <v>20</v>
      </c>
      <c r="M14" s="12">
        <f t="shared" si="0"/>
        <v>4.9893590668101808</v>
      </c>
      <c r="N14" s="5" t="s">
        <v>24</v>
      </c>
      <c r="O14" s="5"/>
      <c r="T14" s="27">
        <f t="shared" si="1"/>
        <v>4.9893590668101808</v>
      </c>
      <c r="U14" s="1"/>
      <c r="V14" s="1"/>
    </row>
    <row r="15" spans="1:22">
      <c r="A15" s="17" t="s">
        <v>62</v>
      </c>
      <c r="B15" s="4"/>
      <c r="C15" s="4"/>
      <c r="E15" s="5"/>
      <c r="F15" s="5"/>
      <c r="G15" s="5"/>
      <c r="H15" s="5"/>
      <c r="I15" s="5" t="s">
        <v>42</v>
      </c>
      <c r="J15" s="12">
        <v>0.12650163617187501</v>
      </c>
      <c r="K15" s="12"/>
      <c r="L15" s="5" t="s">
        <v>42</v>
      </c>
      <c r="M15" s="12">
        <f t="shared" si="0"/>
        <v>0.12650163617187501</v>
      </c>
      <c r="N15" s="5" t="s">
        <v>24</v>
      </c>
      <c r="O15" s="5"/>
      <c r="T15" s="27">
        <f t="shared" si="1"/>
        <v>0.12650163617187501</v>
      </c>
      <c r="U15" s="1"/>
      <c r="V15" s="1"/>
    </row>
    <row r="16" spans="1:22">
      <c r="A16" s="5" t="s">
        <v>55</v>
      </c>
      <c r="B16" s="11" t="s">
        <v>63</v>
      </c>
      <c r="C16" s="4"/>
      <c r="E16" s="5"/>
      <c r="F16" s="5"/>
      <c r="G16" s="5"/>
      <c r="H16" s="5"/>
      <c r="I16" s="5" t="s">
        <v>21</v>
      </c>
      <c r="J16" s="12">
        <v>3.5548594395312483</v>
      </c>
      <c r="K16" s="12"/>
      <c r="L16" s="5" t="s">
        <v>21</v>
      </c>
      <c r="M16" s="12">
        <f t="shared" si="0"/>
        <v>3.5548594395312483</v>
      </c>
      <c r="N16" s="5" t="s">
        <v>24</v>
      </c>
      <c r="O16" s="5"/>
      <c r="T16" s="27">
        <f t="shared" si="1"/>
        <v>3.5548594395312483</v>
      </c>
      <c r="U16" s="1"/>
      <c r="V16" s="1"/>
    </row>
    <row r="17" spans="1:22">
      <c r="A17" s="6" t="s">
        <v>31</v>
      </c>
      <c r="B17" s="6" t="s">
        <v>32</v>
      </c>
      <c r="C17" s="6" t="s">
        <v>33</v>
      </c>
      <c r="D17" s="5"/>
      <c r="E17" s="5"/>
      <c r="F17" s="5"/>
      <c r="G17" s="5"/>
      <c r="H17" s="5"/>
      <c r="I17" s="5" t="s">
        <v>22</v>
      </c>
      <c r="J17" s="12">
        <v>6.8833984284140648</v>
      </c>
      <c r="K17" s="12"/>
      <c r="L17" s="5" t="s">
        <v>22</v>
      </c>
      <c r="M17" s="12">
        <f t="shared" si="0"/>
        <v>6.8833984284140648</v>
      </c>
      <c r="N17" s="5" t="s">
        <v>24</v>
      </c>
      <c r="O17" s="5"/>
      <c r="T17" s="27">
        <f t="shared" si="1"/>
        <v>6.8833984284140648</v>
      </c>
      <c r="U17" s="1"/>
      <c r="V17" s="1"/>
    </row>
    <row r="18" spans="1:22">
      <c r="A18" s="5" t="s">
        <v>34</v>
      </c>
      <c r="B18" s="5">
        <v>1000</v>
      </c>
      <c r="C18" s="5" t="s">
        <v>47</v>
      </c>
      <c r="D18" s="15"/>
      <c r="E18" s="5"/>
      <c r="F18" s="5"/>
      <c r="G18" s="5"/>
      <c r="H18" s="5"/>
      <c r="I18" s="5" t="s">
        <v>23</v>
      </c>
      <c r="J18" s="12">
        <v>3.5718078623203136</v>
      </c>
      <c r="K18" s="12"/>
      <c r="L18" s="5" t="s">
        <v>23</v>
      </c>
      <c r="M18" s="12">
        <f t="shared" si="0"/>
        <v>3.5718078623203136</v>
      </c>
      <c r="N18" s="5" t="s">
        <v>24</v>
      </c>
      <c r="O18" s="5"/>
      <c r="T18" s="27">
        <f t="shared" si="1"/>
        <v>3.5718078623203136</v>
      </c>
      <c r="U18" s="1"/>
      <c r="V18" s="1"/>
    </row>
    <row r="19" spans="1:22">
      <c r="A19" s="5" t="s">
        <v>0</v>
      </c>
      <c r="B19" s="15">
        <v>77.15481454129069</v>
      </c>
      <c r="C19" s="5" t="s">
        <v>27</v>
      </c>
      <c r="D19" s="15"/>
      <c r="E19" s="5"/>
      <c r="F19" s="5"/>
      <c r="G19" s="5"/>
      <c r="H19" s="5"/>
      <c r="I19" s="5" t="s">
        <v>43</v>
      </c>
      <c r="J19" s="12">
        <v>1.6628270256718745</v>
      </c>
      <c r="K19" s="12"/>
      <c r="L19" s="5" t="s">
        <v>43</v>
      </c>
      <c r="M19" s="12">
        <f t="shared" si="0"/>
        <v>1.6628270256718745</v>
      </c>
      <c r="N19" s="5" t="s">
        <v>24</v>
      </c>
      <c r="O19" s="5"/>
      <c r="T19" s="27">
        <f t="shared" si="1"/>
        <v>1.6628270256718745</v>
      </c>
      <c r="U19" s="1"/>
      <c r="V19" s="1"/>
    </row>
    <row r="20" spans="1:22">
      <c r="A20" s="5" t="s">
        <v>8</v>
      </c>
      <c r="B20" s="15">
        <v>18.295292916447</v>
      </c>
      <c r="C20" s="5" t="s">
        <v>27</v>
      </c>
      <c r="D20" s="15"/>
      <c r="E20" s="5"/>
      <c r="F20" s="5"/>
      <c r="G20" s="5"/>
      <c r="H20" s="5"/>
      <c r="I20" s="20" t="s">
        <v>69</v>
      </c>
      <c r="J20" s="12">
        <v>0.21091803424999989</v>
      </c>
      <c r="K20" s="12"/>
      <c r="L20" s="5"/>
      <c r="M20" s="12"/>
      <c r="N20" s="5"/>
      <c r="O20" s="5"/>
      <c r="U20" s="1"/>
      <c r="V20" s="1"/>
    </row>
    <row r="21" spans="1:22">
      <c r="A21" s="5" t="s">
        <v>6</v>
      </c>
      <c r="B21" s="15">
        <v>4.1861527254429705</v>
      </c>
      <c r="C21" s="5" t="s">
        <v>27</v>
      </c>
      <c r="D21" s="15"/>
      <c r="E21" s="5"/>
      <c r="F21" s="5"/>
      <c r="G21" s="5"/>
      <c r="H21" s="5"/>
      <c r="I21" s="4" t="s">
        <v>71</v>
      </c>
      <c r="J21" s="23">
        <f>SUM(J8:J20)</f>
        <v>100.13790133958049</v>
      </c>
      <c r="K21" s="12"/>
      <c r="L21" s="5"/>
      <c r="M21" s="23"/>
      <c r="N21" s="5"/>
      <c r="O21" s="5"/>
      <c r="T21" s="23"/>
      <c r="U21" s="1"/>
      <c r="V21" s="1"/>
    </row>
    <row r="22" spans="1:22">
      <c r="A22" s="5" t="s">
        <v>7</v>
      </c>
      <c r="B22" s="15">
        <v>0.36373981681920703</v>
      </c>
      <c r="C22" s="5" t="s">
        <v>27</v>
      </c>
      <c r="D22" s="15"/>
      <c r="E22" s="5"/>
      <c r="F22" s="5"/>
      <c r="G22" s="5"/>
      <c r="I22" s="5"/>
      <c r="J22" s="12"/>
      <c r="K22" s="12"/>
      <c r="L22" s="5"/>
      <c r="M22" s="12"/>
      <c r="N22" s="5"/>
      <c r="O22" s="5"/>
      <c r="U22" s="1"/>
      <c r="V22" s="1"/>
    </row>
    <row r="23" spans="1:22">
      <c r="A23" s="5" t="s">
        <v>5</v>
      </c>
      <c r="B23" s="14">
        <v>0.2</v>
      </c>
      <c r="C23" s="5" t="s">
        <v>27</v>
      </c>
      <c r="E23" s="5"/>
      <c r="F23" s="5"/>
      <c r="G23" s="5"/>
      <c r="I23" s="5" t="s">
        <v>44</v>
      </c>
      <c r="J23" s="21">
        <v>300</v>
      </c>
      <c r="K23" s="5" t="s">
        <v>46</v>
      </c>
      <c r="L23" s="5" t="s">
        <v>44</v>
      </c>
      <c r="M23" s="19">
        <f t="shared" ref="M23:M31" si="2">J23/10000</f>
        <v>0.03</v>
      </c>
      <c r="N23" s="5" t="s">
        <v>24</v>
      </c>
      <c r="O23" s="5"/>
      <c r="P23" s="5" t="s">
        <v>44</v>
      </c>
      <c r="Q23">
        <v>35.453000000000003</v>
      </c>
      <c r="R23" s="5" t="s">
        <v>77</v>
      </c>
      <c r="S23">
        <v>58.442999999999998</v>
      </c>
      <c r="T23" s="26">
        <f>M23*(S23/Q23)</f>
        <v>4.9453924914675762E-2</v>
      </c>
      <c r="U23" s="1"/>
      <c r="V23" s="1"/>
    </row>
    <row r="24" spans="1:22">
      <c r="E24" s="5"/>
      <c r="F24" s="5"/>
      <c r="G24" s="5"/>
      <c r="I24" s="5" t="s">
        <v>45</v>
      </c>
      <c r="J24" s="14">
        <v>400</v>
      </c>
      <c r="K24" s="5" t="s">
        <v>46</v>
      </c>
      <c r="L24" s="5" t="s">
        <v>45</v>
      </c>
      <c r="M24" s="19">
        <f t="shared" si="2"/>
        <v>0.04</v>
      </c>
      <c r="N24" s="5" t="s">
        <v>24</v>
      </c>
      <c r="O24" s="5"/>
      <c r="P24" s="5" t="s">
        <v>45</v>
      </c>
      <c r="Q24">
        <v>32.06</v>
      </c>
      <c r="R24" s="5" t="s">
        <v>78</v>
      </c>
      <c r="S24">
        <v>87.91</v>
      </c>
      <c r="T24" s="26">
        <f t="shared" ref="T24:T31" si="3">M24*(S24/Q24)</f>
        <v>0.10968184653774171</v>
      </c>
      <c r="U24" s="1"/>
      <c r="V24" s="1"/>
    </row>
    <row r="25" spans="1:22">
      <c r="E25" s="5"/>
      <c r="F25" s="5"/>
      <c r="G25" s="5"/>
      <c r="I25" s="5" t="s">
        <v>59</v>
      </c>
      <c r="J25" s="14">
        <v>200</v>
      </c>
      <c r="K25" s="5" t="s">
        <v>46</v>
      </c>
      <c r="L25" s="5" t="s">
        <v>59</v>
      </c>
      <c r="M25" s="19">
        <f t="shared" si="2"/>
        <v>0.02</v>
      </c>
      <c r="N25" s="5" t="s">
        <v>24</v>
      </c>
      <c r="O25" s="5"/>
      <c r="P25" s="5" t="s">
        <v>59</v>
      </c>
      <c r="Q25">
        <v>18.9984</v>
      </c>
      <c r="R25" s="5" t="s">
        <v>79</v>
      </c>
      <c r="S25">
        <v>78.08</v>
      </c>
      <c r="T25" s="26">
        <f>M25*(S25/Q25)/2</f>
        <v>4.1098197742967829E-2</v>
      </c>
      <c r="U25" s="1"/>
      <c r="V25" s="1"/>
    </row>
    <row r="26" spans="1:22">
      <c r="E26" s="5"/>
      <c r="F26" s="5"/>
      <c r="G26" s="5"/>
      <c r="I26" s="5" t="s">
        <v>8</v>
      </c>
      <c r="J26" s="14">
        <v>10</v>
      </c>
      <c r="K26" s="5" t="s">
        <v>46</v>
      </c>
      <c r="L26" s="5" t="s">
        <v>8</v>
      </c>
      <c r="M26" s="19">
        <f t="shared" si="2"/>
        <v>1E-3</v>
      </c>
      <c r="N26" s="5" t="s">
        <v>24</v>
      </c>
      <c r="O26" s="5"/>
      <c r="P26" s="5"/>
      <c r="Q26">
        <v>1</v>
      </c>
      <c r="R26" s="5"/>
      <c r="S26">
        <v>1</v>
      </c>
      <c r="T26" s="26">
        <f t="shared" si="3"/>
        <v>1E-3</v>
      </c>
    </row>
    <row r="27" spans="1:22">
      <c r="E27" s="5"/>
      <c r="F27" s="5"/>
      <c r="G27" s="5"/>
      <c r="I27" s="5" t="s">
        <v>37</v>
      </c>
      <c r="J27" s="15">
        <v>540.33415105468748</v>
      </c>
      <c r="K27" s="5" t="s">
        <v>46</v>
      </c>
      <c r="L27" s="5" t="s">
        <v>37</v>
      </c>
      <c r="M27" s="19">
        <f t="shared" si="2"/>
        <v>5.4033415105468746E-2</v>
      </c>
      <c r="N27" s="5" t="s">
        <v>24</v>
      </c>
      <c r="O27" s="5"/>
      <c r="P27" s="5" t="s">
        <v>37</v>
      </c>
      <c r="Q27">
        <v>87.62</v>
      </c>
      <c r="R27" s="5" t="s">
        <v>82</v>
      </c>
      <c r="S27">
        <v>103.62</v>
      </c>
      <c r="T27" s="26">
        <f t="shared" si="3"/>
        <v>6.3900279310986893E-2</v>
      </c>
    </row>
    <row r="28" spans="1:22">
      <c r="E28" s="5"/>
      <c r="F28" s="5"/>
      <c r="G28" s="5"/>
      <c r="I28" s="20" t="s">
        <v>89</v>
      </c>
      <c r="J28" s="15">
        <v>552.92266757734353</v>
      </c>
      <c r="K28" s="5" t="s">
        <v>46</v>
      </c>
      <c r="L28" s="5"/>
      <c r="M28" s="19"/>
      <c r="N28" s="5"/>
      <c r="O28" s="5"/>
      <c r="P28" s="5"/>
      <c r="T28" s="26"/>
    </row>
    <row r="29" spans="1:22">
      <c r="E29" s="5"/>
      <c r="F29" s="5"/>
      <c r="G29" s="5"/>
      <c r="I29" s="5" t="s">
        <v>15</v>
      </c>
      <c r="J29" s="15">
        <v>77.16484374999996</v>
      </c>
      <c r="K29" s="5" t="s">
        <v>46</v>
      </c>
      <c r="L29" s="5" t="s">
        <v>15</v>
      </c>
      <c r="M29" s="19">
        <f t="shared" si="2"/>
        <v>7.7164843749999963E-3</v>
      </c>
      <c r="N29" s="5" t="s">
        <v>24</v>
      </c>
      <c r="O29" s="5"/>
      <c r="P29" s="5" t="s">
        <v>15</v>
      </c>
      <c r="Q29">
        <v>65.38</v>
      </c>
      <c r="R29" s="5" t="s">
        <v>83</v>
      </c>
      <c r="S29">
        <v>81.38</v>
      </c>
      <c r="T29" s="26">
        <f t="shared" si="3"/>
        <v>9.604886791641171E-3</v>
      </c>
    </row>
    <row r="30" spans="1:22">
      <c r="E30" s="5"/>
      <c r="F30" s="5"/>
      <c r="G30" s="5"/>
      <c r="I30" s="5" t="s">
        <v>16</v>
      </c>
      <c r="J30" s="15">
        <v>31.036718749999984</v>
      </c>
      <c r="K30" s="5" t="s">
        <v>46</v>
      </c>
      <c r="L30" s="5" t="s">
        <v>16</v>
      </c>
      <c r="M30" s="19">
        <f t="shared" si="2"/>
        <v>3.1036718749999984E-3</v>
      </c>
      <c r="N30" s="5" t="s">
        <v>24</v>
      </c>
      <c r="O30" s="5"/>
      <c r="P30" s="5" t="s">
        <v>16</v>
      </c>
      <c r="Q30">
        <v>63.545999999999999</v>
      </c>
      <c r="R30" s="5" t="s">
        <v>87</v>
      </c>
      <c r="S30">
        <v>79.55</v>
      </c>
      <c r="T30" s="26">
        <f t="shared" si="3"/>
        <v>3.8853287013541349E-3</v>
      </c>
    </row>
    <row r="31" spans="1:22">
      <c r="E31" s="5"/>
      <c r="F31" s="5"/>
      <c r="G31" s="5"/>
      <c r="I31" s="5" t="s">
        <v>17</v>
      </c>
      <c r="J31" s="15">
        <v>5.5171698112812493</v>
      </c>
      <c r="K31" s="5" t="s">
        <v>46</v>
      </c>
      <c r="L31" s="5" t="s">
        <v>17</v>
      </c>
      <c r="M31" s="19">
        <f t="shared" si="2"/>
        <v>5.5171698112812498E-4</v>
      </c>
      <c r="N31" s="5" t="s">
        <v>24</v>
      </c>
      <c r="O31" s="5"/>
      <c r="P31" s="5" t="s">
        <v>17</v>
      </c>
      <c r="Q31">
        <v>207.2</v>
      </c>
      <c r="R31" s="5" t="s">
        <v>84</v>
      </c>
      <c r="S31">
        <v>223.2</v>
      </c>
      <c r="T31" s="26">
        <f t="shared" si="3"/>
        <v>5.9432060901446675E-4</v>
      </c>
    </row>
    <row r="32" spans="1:22">
      <c r="E32" s="5"/>
      <c r="F32" s="5"/>
      <c r="G32" s="5"/>
      <c r="I32" s="20" t="s">
        <v>70</v>
      </c>
      <c r="J32" s="18" t="s">
        <v>13</v>
      </c>
      <c r="K32" s="5" t="s">
        <v>46</v>
      </c>
      <c r="L32" s="5"/>
      <c r="M32" s="12"/>
      <c r="N32" s="5"/>
      <c r="O32" s="5"/>
    </row>
    <row r="33" spans="1:20">
      <c r="E33" s="5"/>
      <c r="F33" s="5"/>
      <c r="G33" s="5"/>
      <c r="I33" s="5"/>
      <c r="L33" s="4" t="s">
        <v>71</v>
      </c>
      <c r="M33" s="23">
        <f>SUM(M8:M32)</f>
        <v>100.08338859366708</v>
      </c>
      <c r="T33" s="23">
        <f>SUM(T8:T32)</f>
        <v>100.20620208993887</v>
      </c>
    </row>
    <row r="34" spans="1:20">
      <c r="A34" s="5"/>
      <c r="B34" s="5"/>
      <c r="C34" s="5"/>
    </row>
    <row r="35" spans="1:20">
      <c r="I35" s="22" t="s">
        <v>76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59504-E830-4BC2-9F4A-6860D1D0B0A7}">
  <dimension ref="A1:P53"/>
  <sheetViews>
    <sheetView workbookViewId="0">
      <selection activeCell="A4" sqref="A4"/>
    </sheetView>
  </sheetViews>
  <sheetFormatPr defaultRowHeight="14.6"/>
  <sheetData>
    <row r="1" spans="1:11" ht="18.45">
      <c r="A1" s="3" t="s">
        <v>66</v>
      </c>
    </row>
    <row r="2" spans="1:11" ht="15.9">
      <c r="A2" s="2"/>
    </row>
    <row r="3" spans="1:11" s="2" customFormat="1" ht="15.9">
      <c r="A3" s="2" t="s">
        <v>68</v>
      </c>
    </row>
    <row r="5" spans="1:11">
      <c r="A5" s="4" t="s">
        <v>25</v>
      </c>
      <c r="B5" s="4"/>
      <c r="C5" s="4"/>
      <c r="D5" s="4"/>
      <c r="E5" s="4" t="s">
        <v>26</v>
      </c>
      <c r="F5" s="4"/>
      <c r="G5" s="4"/>
      <c r="H5" s="4"/>
      <c r="I5" s="4"/>
      <c r="J5" s="5"/>
    </row>
    <row r="6" spans="1:11">
      <c r="A6" s="5" t="s">
        <v>55</v>
      </c>
      <c r="B6" s="11" t="s">
        <v>60</v>
      </c>
      <c r="C6" s="4"/>
      <c r="D6" s="4"/>
      <c r="E6" s="5" t="s">
        <v>55</v>
      </c>
      <c r="F6" s="11" t="s">
        <v>56</v>
      </c>
      <c r="G6" s="4"/>
      <c r="H6" s="4"/>
      <c r="I6" s="5"/>
      <c r="J6" s="11"/>
    </row>
    <row r="7" spans="1:11">
      <c r="A7" s="6" t="s">
        <v>31</v>
      </c>
      <c r="B7" s="6" t="s">
        <v>32</v>
      </c>
      <c r="C7" s="6" t="s">
        <v>33</v>
      </c>
      <c r="D7" s="7"/>
      <c r="E7" s="6" t="s">
        <v>31</v>
      </c>
      <c r="F7" s="6" t="s">
        <v>32</v>
      </c>
      <c r="G7" s="6" t="s">
        <v>33</v>
      </c>
      <c r="H7" s="7"/>
      <c r="I7" s="6"/>
      <c r="J7" s="6"/>
      <c r="K7" s="6"/>
    </row>
    <row r="8" spans="1:11">
      <c r="A8" s="5" t="s">
        <v>34</v>
      </c>
      <c r="B8" s="5">
        <v>0</v>
      </c>
      <c r="C8" s="5" t="s">
        <v>47</v>
      </c>
      <c r="D8" s="4"/>
      <c r="E8" s="5" t="s">
        <v>34</v>
      </c>
      <c r="F8" s="5">
        <v>0</v>
      </c>
      <c r="G8" s="5" t="s">
        <v>47</v>
      </c>
      <c r="H8" s="4"/>
      <c r="I8" s="5"/>
      <c r="J8" s="5"/>
      <c r="K8" s="5"/>
    </row>
    <row r="9" spans="1:11">
      <c r="A9" s="5" t="s">
        <v>0</v>
      </c>
      <c r="B9" s="5">
        <v>97.5</v>
      </c>
      <c r="C9" s="5" t="s">
        <v>27</v>
      </c>
      <c r="D9" s="5"/>
      <c r="E9" s="5" t="s">
        <v>29</v>
      </c>
      <c r="F9" s="5">
        <v>0.18</v>
      </c>
      <c r="G9" s="5"/>
      <c r="H9" s="5"/>
      <c r="I9" s="5"/>
      <c r="J9" s="12"/>
      <c r="K9" s="5"/>
    </row>
    <row r="10" spans="1:11">
      <c r="A10" s="5" t="s">
        <v>8</v>
      </c>
      <c r="B10" s="5">
        <v>1.1000000000000001</v>
      </c>
      <c r="C10" s="5" t="s">
        <v>27</v>
      </c>
      <c r="D10" s="5"/>
      <c r="E10" s="5" t="s">
        <v>54</v>
      </c>
      <c r="F10" s="5">
        <v>320</v>
      </c>
      <c r="G10" s="5" t="s">
        <v>53</v>
      </c>
      <c r="H10" s="5"/>
      <c r="I10" s="5"/>
      <c r="J10" s="12"/>
      <c r="K10" s="5"/>
    </row>
    <row r="11" spans="1:11">
      <c r="A11" s="5" t="s">
        <v>6</v>
      </c>
      <c r="B11" s="5">
        <v>0.9</v>
      </c>
      <c r="C11" s="5" t="s">
        <v>27</v>
      </c>
      <c r="D11" s="5"/>
      <c r="E11" s="5" t="s">
        <v>51</v>
      </c>
      <c r="F11" s="5">
        <v>1.0900000000000001</v>
      </c>
      <c r="G11" s="5" t="s">
        <v>52</v>
      </c>
      <c r="H11" s="5"/>
      <c r="I11" s="5"/>
      <c r="J11" s="12"/>
      <c r="K11" s="5"/>
    </row>
    <row r="12" spans="1:11">
      <c r="A12" s="5" t="s">
        <v>7</v>
      </c>
      <c r="B12" s="5">
        <v>0.2</v>
      </c>
      <c r="C12" s="5" t="s">
        <v>27</v>
      </c>
      <c r="D12" s="5"/>
      <c r="E12" s="5" t="s">
        <v>0</v>
      </c>
      <c r="F12" s="18" t="s">
        <v>13</v>
      </c>
      <c r="G12" s="5" t="s">
        <v>28</v>
      </c>
      <c r="H12" s="5"/>
      <c r="I12" s="5"/>
      <c r="J12" s="12"/>
      <c r="K12" s="5"/>
    </row>
    <row r="13" spans="1:11">
      <c r="A13" s="5" t="s">
        <v>5</v>
      </c>
      <c r="B13" s="5">
        <v>0.2</v>
      </c>
      <c r="C13" s="5" t="s">
        <v>27</v>
      </c>
      <c r="D13" s="5"/>
      <c r="E13" s="5" t="s">
        <v>3</v>
      </c>
      <c r="F13" s="18" t="s">
        <v>13</v>
      </c>
      <c r="G13" s="5" t="s">
        <v>28</v>
      </c>
      <c r="H13" s="5"/>
      <c r="I13" s="5"/>
      <c r="J13" s="13"/>
      <c r="K13" s="5"/>
    </row>
    <row r="14" spans="1:11">
      <c r="A14" s="5"/>
      <c r="B14" s="5"/>
      <c r="C14" s="5"/>
      <c r="D14" s="5"/>
      <c r="E14" s="5" t="s">
        <v>2</v>
      </c>
      <c r="F14" s="5">
        <v>67276</v>
      </c>
      <c r="G14" s="5" t="s">
        <v>28</v>
      </c>
      <c r="H14" s="5"/>
      <c r="I14" s="5"/>
      <c r="J14" s="12"/>
      <c r="K14" s="5"/>
    </row>
    <row r="15" spans="1:11">
      <c r="A15" s="5"/>
      <c r="B15" s="5"/>
      <c r="C15" s="5"/>
      <c r="D15" s="5"/>
      <c r="E15" s="5" t="s">
        <v>4</v>
      </c>
      <c r="F15" s="18" t="s">
        <v>13</v>
      </c>
      <c r="G15" s="5" t="s">
        <v>28</v>
      </c>
      <c r="H15" s="5"/>
      <c r="I15" s="5"/>
      <c r="J15" s="12"/>
      <c r="K15" s="5"/>
    </row>
    <row r="16" spans="1:11">
      <c r="A16" s="5"/>
      <c r="B16" s="5"/>
      <c r="C16" s="5"/>
      <c r="D16" s="5"/>
      <c r="E16" s="5" t="s">
        <v>1</v>
      </c>
      <c r="F16" s="5">
        <v>22767</v>
      </c>
      <c r="G16" s="5" t="s">
        <v>28</v>
      </c>
      <c r="H16" s="5"/>
      <c r="I16" s="5"/>
      <c r="J16" s="12"/>
      <c r="K16" s="5"/>
    </row>
    <row r="17" spans="1:11">
      <c r="A17" s="5"/>
      <c r="B17" s="5"/>
      <c r="C17" s="5"/>
      <c r="D17" s="5"/>
      <c r="E17" s="5" t="s">
        <v>30</v>
      </c>
      <c r="F17" s="5">
        <v>1532</v>
      </c>
      <c r="G17" s="5" t="s">
        <v>28</v>
      </c>
      <c r="H17" s="5"/>
      <c r="I17" s="5"/>
      <c r="J17" s="12"/>
      <c r="K17" s="5"/>
    </row>
    <row r="18" spans="1:11">
      <c r="A18" s="5"/>
      <c r="B18" s="5"/>
      <c r="C18" s="5"/>
      <c r="D18" s="5"/>
      <c r="E18" s="5" t="s">
        <v>9</v>
      </c>
      <c r="F18" s="5">
        <v>142.69999999999999</v>
      </c>
      <c r="G18" s="5" t="s">
        <v>28</v>
      </c>
      <c r="H18" s="5"/>
      <c r="I18" s="5"/>
      <c r="J18" s="12"/>
      <c r="K18" s="5"/>
    </row>
    <row r="19" spans="1:11">
      <c r="A19" s="5"/>
      <c r="B19" s="5"/>
      <c r="C19" s="5"/>
      <c r="D19" s="5"/>
      <c r="E19" s="5" t="s">
        <v>36</v>
      </c>
      <c r="F19" s="5">
        <v>5586.2</v>
      </c>
      <c r="G19" s="5" t="s">
        <v>28</v>
      </c>
      <c r="H19" s="5"/>
      <c r="I19" s="5"/>
      <c r="J19" s="12"/>
      <c r="K19" s="5"/>
    </row>
    <row r="20" spans="1:11">
      <c r="A20" s="5"/>
      <c r="B20" s="5"/>
      <c r="C20" s="5"/>
      <c r="D20" s="5"/>
      <c r="E20" s="5" t="s">
        <v>10</v>
      </c>
      <c r="F20" s="5">
        <v>1150.3</v>
      </c>
      <c r="G20" s="5" t="s">
        <v>28</v>
      </c>
      <c r="H20" s="5"/>
      <c r="I20" s="5"/>
      <c r="J20" s="12"/>
      <c r="K20" s="5"/>
    </row>
    <row r="21" spans="1:11">
      <c r="A21" s="5"/>
      <c r="B21" s="5"/>
      <c r="C21" s="5"/>
      <c r="D21" s="5"/>
      <c r="E21" s="5" t="s">
        <v>11</v>
      </c>
      <c r="F21" s="5">
        <v>673.3</v>
      </c>
      <c r="G21" s="5" t="s">
        <v>28</v>
      </c>
      <c r="H21" s="5"/>
      <c r="I21" s="5"/>
      <c r="J21" s="12"/>
      <c r="K21" s="5"/>
    </row>
    <row r="22" spans="1:11">
      <c r="E22" s="5" t="s">
        <v>12</v>
      </c>
      <c r="F22" s="5">
        <v>1905.7</v>
      </c>
      <c r="G22" s="5" t="s">
        <v>28</v>
      </c>
      <c r="I22" s="5"/>
      <c r="J22" s="14"/>
      <c r="K22" s="5"/>
    </row>
    <row r="23" spans="1:11">
      <c r="E23" s="5" t="s">
        <v>14</v>
      </c>
      <c r="F23" s="5">
        <v>1712</v>
      </c>
      <c r="G23" s="5" t="s">
        <v>28</v>
      </c>
      <c r="I23" s="5"/>
      <c r="J23" s="14"/>
      <c r="K23" s="5"/>
    </row>
    <row r="24" spans="1:11">
      <c r="E24" s="5" t="s">
        <v>35</v>
      </c>
      <c r="F24" s="5">
        <v>573.20000000000005</v>
      </c>
      <c r="G24" s="5" t="s">
        <v>28</v>
      </c>
      <c r="I24" s="5"/>
      <c r="J24" s="14"/>
      <c r="K24" s="5"/>
    </row>
    <row r="25" spans="1:11">
      <c r="E25" s="5" t="s">
        <v>48</v>
      </c>
      <c r="F25" s="5">
        <v>41.9</v>
      </c>
      <c r="G25" s="5" t="s">
        <v>28</v>
      </c>
      <c r="I25" s="5"/>
      <c r="J25" s="14"/>
      <c r="K25" s="5"/>
    </row>
    <row r="26" spans="1:11">
      <c r="E26" s="5" t="s">
        <v>37</v>
      </c>
      <c r="F26" s="18" t="s">
        <v>13</v>
      </c>
      <c r="G26" s="5" t="s">
        <v>28</v>
      </c>
      <c r="I26" s="5"/>
      <c r="J26" s="15"/>
      <c r="K26" s="5"/>
    </row>
    <row r="27" spans="1:11">
      <c r="E27" s="5" t="s">
        <v>38</v>
      </c>
      <c r="F27" s="18" t="s">
        <v>13</v>
      </c>
      <c r="G27" s="5" t="s">
        <v>28</v>
      </c>
      <c r="I27" s="5"/>
      <c r="J27" s="15"/>
      <c r="K27" s="5"/>
    </row>
    <row r="28" spans="1:11">
      <c r="E28" s="5" t="s">
        <v>15</v>
      </c>
      <c r="F28" s="18" t="s">
        <v>13</v>
      </c>
      <c r="G28" s="5" t="s">
        <v>28</v>
      </c>
      <c r="I28" s="5"/>
      <c r="J28" s="15"/>
      <c r="K28" s="5"/>
    </row>
    <row r="29" spans="1:11">
      <c r="E29" s="5" t="s">
        <v>16</v>
      </c>
      <c r="F29" s="18" t="s">
        <v>13</v>
      </c>
      <c r="G29" s="5" t="s">
        <v>28</v>
      </c>
      <c r="I29" s="5"/>
      <c r="J29" s="15"/>
      <c r="K29" s="5"/>
    </row>
    <row r="30" spans="1:11">
      <c r="E30" s="5" t="s">
        <v>17</v>
      </c>
      <c r="F30" s="18" t="s">
        <v>13</v>
      </c>
      <c r="G30" s="5" t="s">
        <v>28</v>
      </c>
      <c r="I30" s="5"/>
      <c r="J30" s="15"/>
      <c r="K30" s="5"/>
    </row>
    <row r="31" spans="1:11">
      <c r="E31" s="5" t="s">
        <v>39</v>
      </c>
      <c r="F31" s="18" t="s">
        <v>13</v>
      </c>
      <c r="G31" s="5" t="s">
        <v>28</v>
      </c>
      <c r="I31" s="5"/>
      <c r="J31" s="5"/>
      <c r="K31" s="5"/>
    </row>
    <row r="32" spans="1:11">
      <c r="E32" s="5"/>
      <c r="F32" s="5"/>
      <c r="G32" s="5"/>
    </row>
    <row r="38" spans="1:16">
      <c r="A38" t="s">
        <v>50</v>
      </c>
    </row>
    <row r="39" spans="1:16" ht="15.45">
      <c r="A39" s="8" t="s">
        <v>49</v>
      </c>
    </row>
    <row r="40" spans="1:16" ht="15.45">
      <c r="A40" s="8"/>
    </row>
    <row r="41" spans="1:16" ht="15.45">
      <c r="A41" s="6"/>
      <c r="B41" s="6"/>
      <c r="C41" s="6"/>
      <c r="N41" s="9"/>
      <c r="O41" s="9"/>
    </row>
    <row r="42" spans="1:16" ht="15.45">
      <c r="A42" s="5"/>
      <c r="B42" s="5"/>
      <c r="C42" s="5"/>
      <c r="N42" s="10"/>
      <c r="O42" s="10"/>
    </row>
    <row r="43" spans="1:16" ht="15.45">
      <c r="A43" s="5"/>
      <c r="C43" s="5"/>
      <c r="N43" s="10"/>
      <c r="O43" s="10"/>
    </row>
    <row r="44" spans="1:16" ht="15.45">
      <c r="A44" s="5"/>
      <c r="C44" s="5"/>
      <c r="N44" s="10"/>
      <c r="O44" s="10"/>
    </row>
    <row r="45" spans="1:16" ht="15.45">
      <c r="A45" s="5"/>
      <c r="C45" s="5"/>
      <c r="N45" s="10"/>
      <c r="O45" s="10"/>
    </row>
    <row r="46" spans="1:16" ht="15.45">
      <c r="A46" s="5"/>
      <c r="B46" s="5"/>
      <c r="C46" s="5"/>
      <c r="N46" s="10"/>
      <c r="O46" s="10"/>
      <c r="P46" s="10"/>
    </row>
    <row r="47" spans="1:16">
      <c r="A47" s="5"/>
      <c r="B47" s="5"/>
      <c r="C47" s="5"/>
    </row>
    <row r="48" spans="1:16">
      <c r="A48" s="5"/>
      <c r="B48" s="5"/>
      <c r="C48" s="5"/>
    </row>
    <row r="49" spans="1:3">
      <c r="A49" s="5"/>
      <c r="B49" s="5"/>
      <c r="C49" s="5"/>
    </row>
    <row r="50" spans="1:3">
      <c r="A50" s="5"/>
      <c r="C50" s="5"/>
    </row>
    <row r="51" spans="1:3">
      <c r="A51" s="5"/>
      <c r="C51" s="5"/>
    </row>
    <row r="52" spans="1:3">
      <c r="A52" s="5"/>
      <c r="B52" s="5"/>
      <c r="C52" s="5"/>
    </row>
    <row r="53" spans="1:3">
      <c r="A53" s="5"/>
      <c r="B53" s="5"/>
      <c r="C53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Spurr model inputs</vt:lpstr>
      <vt:lpstr>other Spurr compositions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Lerner</dc:creator>
  <cp:lastModifiedBy>James Palandri</cp:lastModifiedBy>
  <dcterms:created xsi:type="dcterms:W3CDTF">2025-04-24T05:12:13Z</dcterms:created>
  <dcterms:modified xsi:type="dcterms:W3CDTF">2025-05-08T16:42:06Z</dcterms:modified>
</cp:coreProperties>
</file>