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00_gastherm\!tests\!MtSpurr\"/>
    </mc:Choice>
  </mc:AlternateContent>
  <xr:revisionPtr revIDLastSave="0" documentId="13_ncr:1_{0519798C-75AF-4675-9971-2683C3A184D4}" xr6:coauthVersionLast="47" xr6:coauthVersionMax="47" xr10:uidLastSave="{00000000-0000-0000-0000-000000000000}"/>
  <bookViews>
    <workbookView xWindow="1886" yWindow="677" windowWidth="29143" windowHeight="17837" xr2:uid="{00000000-000D-0000-FFFF-FFFF00000000}"/>
  </bookViews>
  <sheets>
    <sheet name="Compare logKs" sheetId="7" r:id="rId1"/>
    <sheet name="B672-data" sheetId="9" r:id="rId2"/>
    <sheet name="HP11 steam" sheetId="2" r:id="rId3"/>
    <sheet name="HP11 water" sheetId="10" r:id="rId4"/>
    <sheet name="Template2" sheetId="6" r:id="rId5"/>
    <sheet name="Template1" sheetId="5" r:id="rId6"/>
    <sheet name="HF Example" sheetId="3" r:id="rId7"/>
    <sheet name="scratch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9" l="1"/>
  <c r="J16" i="9"/>
  <c r="J15" i="9"/>
  <c r="J14" i="9"/>
  <c r="J13" i="9"/>
  <c r="J12" i="9"/>
  <c r="J11" i="9"/>
  <c r="J10" i="9"/>
  <c r="J9" i="9"/>
  <c r="J8" i="9"/>
  <c r="J4" i="9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F2" i="10"/>
  <c r="F3" i="10" s="1"/>
  <c r="C5" i="10" s="1"/>
  <c r="J4" i="10"/>
  <c r="D14" i="2"/>
  <c r="E14" i="2"/>
  <c r="F14" i="2"/>
  <c r="I14" i="2"/>
  <c r="J14" i="2" s="1"/>
  <c r="D15" i="2"/>
  <c r="E15" i="2"/>
  <c r="F15" i="2"/>
  <c r="I15" i="2"/>
  <c r="J15" i="2" s="1"/>
  <c r="D16" i="2"/>
  <c r="E16" i="2"/>
  <c r="F16" i="2"/>
  <c r="I16" i="2"/>
  <c r="J16" i="2"/>
  <c r="D17" i="2"/>
  <c r="E17" i="2"/>
  <c r="F17" i="2"/>
  <c r="I17" i="2"/>
  <c r="J17" i="2" s="1"/>
  <c r="D18" i="2"/>
  <c r="E18" i="2"/>
  <c r="F18" i="2"/>
  <c r="I18" i="2"/>
  <c r="J18" i="2" s="1"/>
  <c r="D19" i="2"/>
  <c r="E19" i="2"/>
  <c r="F19" i="2"/>
  <c r="I19" i="2"/>
  <c r="J19" i="2"/>
  <c r="D20" i="2"/>
  <c r="E20" i="2"/>
  <c r="F20" i="2"/>
  <c r="I20" i="2"/>
  <c r="J20" i="2"/>
  <c r="D21" i="2"/>
  <c r="E21" i="2"/>
  <c r="F21" i="2"/>
  <c r="I21" i="2"/>
  <c r="J21" i="2"/>
  <c r="D22" i="2"/>
  <c r="E22" i="2"/>
  <c r="F22" i="2"/>
  <c r="I22" i="2"/>
  <c r="J22" i="2"/>
  <c r="D11" i="2"/>
  <c r="C11" i="2"/>
  <c r="F10" i="2"/>
  <c r="F11" i="2" s="1"/>
  <c r="E10" i="2"/>
  <c r="E11" i="2" s="1"/>
  <c r="D10" i="2"/>
  <c r="C10" i="2"/>
  <c r="J4" i="2"/>
  <c r="F2" i="2" s="1"/>
  <c r="I23" i="10"/>
  <c r="J23" i="10" s="1"/>
  <c r="F23" i="10"/>
  <c r="E23" i="10"/>
  <c r="D23" i="10"/>
  <c r="I22" i="10"/>
  <c r="J22" i="10" s="1"/>
  <c r="F22" i="10"/>
  <c r="E22" i="10"/>
  <c r="D22" i="10"/>
  <c r="I21" i="10"/>
  <c r="J21" i="10" s="1"/>
  <c r="F21" i="10"/>
  <c r="E21" i="10"/>
  <c r="D21" i="10"/>
  <c r="I20" i="10"/>
  <c r="J20" i="10" s="1"/>
  <c r="F20" i="10"/>
  <c r="E20" i="10"/>
  <c r="D20" i="10"/>
  <c r="I19" i="10"/>
  <c r="J19" i="10" s="1"/>
  <c r="F19" i="10"/>
  <c r="E19" i="10"/>
  <c r="D19" i="10"/>
  <c r="I18" i="10"/>
  <c r="J18" i="10" s="1"/>
  <c r="F18" i="10"/>
  <c r="E18" i="10"/>
  <c r="D18" i="10"/>
  <c r="I17" i="10"/>
  <c r="J17" i="10" s="1"/>
  <c r="F17" i="10"/>
  <c r="E17" i="10"/>
  <c r="D17" i="10"/>
  <c r="I16" i="10"/>
  <c r="J16" i="10" s="1"/>
  <c r="F16" i="10"/>
  <c r="E16" i="10"/>
  <c r="D16" i="10"/>
  <c r="I15" i="10"/>
  <c r="J15" i="10" s="1"/>
  <c r="F15" i="10"/>
  <c r="E15" i="10"/>
  <c r="D15" i="10"/>
  <c r="I14" i="10"/>
  <c r="J14" i="10" s="1"/>
  <c r="F14" i="10"/>
  <c r="E14" i="10"/>
  <c r="D14" i="10"/>
  <c r="I13" i="10"/>
  <c r="J13" i="10" s="1"/>
  <c r="F13" i="10"/>
  <c r="E13" i="10"/>
  <c r="D13" i="10"/>
  <c r="I12" i="10"/>
  <c r="J12" i="10" s="1"/>
  <c r="F12" i="10"/>
  <c r="E12" i="10"/>
  <c r="D12" i="10"/>
  <c r="I9" i="10"/>
  <c r="J9" i="10" s="1"/>
  <c r="F5" i="10"/>
  <c r="E3" i="10"/>
  <c r="D5" i="10" s="1"/>
  <c r="D3" i="10"/>
  <c r="C3" i="10"/>
  <c r="E5" i="10" s="1"/>
  <c r="C3" i="2"/>
  <c r="E5" i="2" s="1"/>
  <c r="D3" i="2"/>
  <c r="F5" i="2" s="1"/>
  <c r="E3" i="2"/>
  <c r="D5" i="2" s="1"/>
  <c r="D25" i="2"/>
  <c r="E25" i="2"/>
  <c r="F25" i="2"/>
  <c r="I25" i="2"/>
  <c r="J25" i="2" s="1"/>
  <c r="D24" i="2"/>
  <c r="E24" i="2"/>
  <c r="F24" i="2"/>
  <c r="I24" i="2"/>
  <c r="J24" i="2" s="1"/>
  <c r="D23" i="2"/>
  <c r="E23" i="2"/>
  <c r="F23" i="2"/>
  <c r="I23" i="2"/>
  <c r="J23" i="2" s="1"/>
  <c r="I9" i="2"/>
  <c r="J9" i="2" s="1"/>
  <c r="K29" i="6"/>
  <c r="J29" i="6" s="1"/>
  <c r="K25" i="6"/>
  <c r="J25" i="6" s="1"/>
  <c r="G25" i="6"/>
  <c r="F25" i="6"/>
  <c r="E25" i="6"/>
  <c r="K30" i="6" s="1"/>
  <c r="J30" i="6" s="1"/>
  <c r="D25" i="6"/>
  <c r="G20" i="6"/>
  <c r="F20" i="6"/>
  <c r="E20" i="6"/>
  <c r="K20" i="6"/>
  <c r="J20" i="6"/>
  <c r="G19" i="6"/>
  <c r="F19" i="6"/>
  <c r="E19" i="6"/>
  <c r="J19" i="6"/>
  <c r="K19" i="6" s="1"/>
  <c r="G18" i="6"/>
  <c r="F18" i="6"/>
  <c r="E18" i="6"/>
  <c r="J18" i="6"/>
  <c r="K18" i="6" s="1"/>
  <c r="G17" i="6"/>
  <c r="F17" i="6"/>
  <c r="E17" i="6"/>
  <c r="J17" i="6"/>
  <c r="K17" i="6" s="1"/>
  <c r="G16" i="6"/>
  <c r="F16" i="6"/>
  <c r="E16" i="6"/>
  <c r="J16" i="6"/>
  <c r="K16" i="6" s="1"/>
  <c r="G15" i="6"/>
  <c r="F15" i="6"/>
  <c r="E15" i="6"/>
  <c r="K15" i="6"/>
  <c r="J15" i="6"/>
  <c r="G14" i="6"/>
  <c r="F14" i="6"/>
  <c r="E14" i="6"/>
  <c r="J14" i="6"/>
  <c r="K14" i="6" s="1"/>
  <c r="G13" i="6"/>
  <c r="F13" i="6"/>
  <c r="E13" i="6"/>
  <c r="K13" i="6"/>
  <c r="J13" i="6"/>
  <c r="J10" i="6"/>
  <c r="K10" i="6" s="1"/>
  <c r="K9" i="6"/>
  <c r="J9" i="6"/>
  <c r="H3" i="6"/>
  <c r="E5" i="6" s="1"/>
  <c r="G3" i="6"/>
  <c r="F5" i="6" s="1"/>
  <c r="F3" i="6"/>
  <c r="H5" i="6" s="1"/>
  <c r="E3" i="6"/>
  <c r="G5" i="6" s="1"/>
  <c r="F3" i="2" l="1"/>
  <c r="C5" i="2" s="1"/>
  <c r="K28" i="6"/>
  <c r="J28" i="6" s="1"/>
  <c r="K32" i="6"/>
  <c r="J32" i="6" s="1"/>
  <c r="K27" i="6"/>
  <c r="J27" i="6" s="1"/>
  <c r="K31" i="6"/>
  <c r="J31" i="6" s="1"/>
  <c r="K26" i="6"/>
  <c r="J26" i="6" s="1"/>
  <c r="J12" i="3"/>
  <c r="K12" i="3" s="1"/>
  <c r="J13" i="3"/>
  <c r="K13" i="3" s="1"/>
  <c r="J14" i="3"/>
  <c r="K14" i="3" s="1"/>
  <c r="J15" i="3"/>
  <c r="K15" i="3" s="1"/>
  <c r="J16" i="3"/>
  <c r="K16" i="3" s="1"/>
  <c r="J17" i="3"/>
  <c r="K17" i="3" s="1"/>
  <c r="J18" i="3"/>
  <c r="K18" i="3" s="1"/>
  <c r="J19" i="3"/>
  <c r="K19" i="3" s="1"/>
  <c r="G11" i="5"/>
  <c r="F11" i="5"/>
  <c r="E11" i="5"/>
  <c r="D11" i="5"/>
  <c r="H3" i="5"/>
  <c r="E5" i="5" s="1"/>
  <c r="G3" i="5"/>
  <c r="F5" i="5" s="1"/>
  <c r="F3" i="5"/>
  <c r="H5" i="5" s="1"/>
  <c r="E3" i="5"/>
  <c r="G5" i="5" s="1"/>
  <c r="J18" i="5" l="1"/>
  <c r="I18" i="5" s="1"/>
  <c r="J15" i="5"/>
  <c r="I15" i="5" s="1"/>
  <c r="J17" i="5"/>
  <c r="I17" i="5" s="1"/>
  <c r="J16" i="5"/>
  <c r="I16" i="5" s="1"/>
  <c r="J11" i="5"/>
  <c r="I11" i="5" s="1"/>
  <c r="J14" i="5"/>
  <c r="I14" i="5" s="1"/>
  <c r="J13" i="5"/>
  <c r="I13" i="5" s="1"/>
  <c r="J12" i="5"/>
  <c r="I12" i="5" s="1"/>
  <c r="F12" i="3" l="1"/>
  <c r="F13" i="3"/>
  <c r="F14" i="3"/>
  <c r="F15" i="3"/>
  <c r="F16" i="3"/>
  <c r="F17" i="3"/>
  <c r="F18" i="3"/>
  <c r="F19" i="3"/>
  <c r="E24" i="3"/>
  <c r="F23" i="3" l="1"/>
  <c r="F25" i="3" s="1"/>
  <c r="E23" i="3"/>
  <c r="E25" i="3" s="1"/>
  <c r="D23" i="3"/>
  <c r="D25" i="3" s="1"/>
  <c r="C23" i="3"/>
  <c r="C25" i="3" s="1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J9" i="3"/>
  <c r="K9" i="3" s="1"/>
  <c r="G3" i="3"/>
  <c r="D5" i="3" s="1"/>
  <c r="F3" i="3"/>
  <c r="E5" i="3" s="1"/>
  <c r="E3" i="3"/>
  <c r="G5" i="3" s="1"/>
  <c r="D3" i="3"/>
  <c r="F5" i="3" s="1"/>
  <c r="K30" i="3" l="1"/>
  <c r="J30" i="3" s="1"/>
  <c r="K26" i="3"/>
  <c r="J26" i="3" s="1"/>
  <c r="K32" i="3"/>
  <c r="J32" i="3" s="1"/>
  <c r="K25" i="3"/>
  <c r="J25" i="3" s="1"/>
  <c r="K29" i="3"/>
  <c r="J29" i="3" s="1"/>
  <c r="K27" i="3"/>
  <c r="J27" i="3" s="1"/>
  <c r="K31" i="3"/>
  <c r="J31" i="3" s="1"/>
  <c r="K28" i="3"/>
  <c r="J28" i="3" s="1"/>
</calcChain>
</file>

<file path=xl/sharedStrings.xml><?xml version="1.0" encoding="utf-8"?>
<sst xmlns="http://schemas.openxmlformats.org/spreadsheetml/2006/main" count="282" uniqueCount="90">
  <si>
    <t>T</t>
  </si>
  <si>
    <t>DH</t>
  </si>
  <si>
    <t>DG</t>
  </si>
  <si>
    <t>S</t>
  </si>
  <si>
    <t>wt., g</t>
  </si>
  <si>
    <t>V</t>
  </si>
  <si>
    <t>T limit, K</t>
  </si>
  <si>
    <t>a</t>
  </si>
  <si>
    <t>b</t>
  </si>
  <si>
    <t>c</t>
  </si>
  <si>
    <t>d</t>
  </si>
  <si>
    <t>e</t>
  </si>
  <si>
    <t>T^-2</t>
  </si>
  <si>
    <t>T^-0.5</t>
  </si>
  <si>
    <t>T^2</t>
  </si>
  <si>
    <t>Cp - J</t>
  </si>
  <si>
    <t>Cp - cal</t>
  </si>
  <si>
    <t>regressed values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</si>
  <si>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</si>
  <si>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</si>
  <si>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</si>
  <si>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</si>
  <si>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</si>
  <si>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</si>
  <si>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</si>
  <si>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</si>
  <si>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</si>
  <si>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</si>
  <si>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</si>
  <si>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</si>
  <si>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</si>
  <si>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</si>
  <si>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</si>
  <si>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</si>
  <si>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</si>
  <si>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</si>
  <si>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</si>
  <si>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</si>
  <si>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</si>
  <si>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</si>
  <si>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</si>
  <si>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</si>
  <si>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</si>
  <si>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</si>
  <si>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</si>
  <si>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HF,gas</t>
  </si>
  <si>
    <t>slop scaling factor</t>
  </si>
  <si>
    <t>slop values</t>
  </si>
  <si>
    <t>J</t>
  </si>
  <si>
    <t>cal</t>
  </si>
  <si>
    <t>soltherm name</t>
  </si>
  <si>
    <t>formula</t>
  </si>
  <si>
    <t>converted to slop 4-term</t>
  </si>
  <si>
    <t>CO2,gas</t>
  </si>
  <si>
    <t>Heat cap</t>
  </si>
  <si>
    <t>sprons name</t>
  </si>
  <si>
    <t>page 24</t>
  </si>
  <si>
    <t>page 54</t>
  </si>
  <si>
    <t>T, °C</t>
  </si>
  <si>
    <t>GT 3000</t>
  </si>
  <si>
    <t>GT 1990</t>
  </si>
  <si>
    <t>log K's</t>
  </si>
  <si>
    <t>T,K</t>
  </si>
  <si>
    <t>Cp</t>
  </si>
  <si>
    <t>H-H298</t>
  </si>
  <si>
    <t>log K</t>
  </si>
  <si>
    <t>kcal</t>
  </si>
  <si>
    <t>H2O (g), ideal gas</t>
  </si>
  <si>
    <t>H2O (l,g), water</t>
  </si>
  <si>
    <t>Formation: H2(g) + 0.5 O2(g) = H20(l ,g)</t>
  </si>
  <si>
    <t>Formation: H2(g) + 0.5 O2(g) = H20(g)</t>
  </si>
  <si>
    <t>-(G-H298)/T</t>
  </si>
  <si>
    <t>H2 (g)</t>
  </si>
  <si>
    <t>O2 (g)</t>
  </si>
  <si>
    <t>Joule</t>
  </si>
  <si>
    <t>T, K</t>
  </si>
  <si>
    <t>S, H</t>
  </si>
  <si>
    <t>S, O</t>
  </si>
  <si>
    <t>S, 2H+O</t>
  </si>
  <si>
    <t>kJ</t>
  </si>
  <si>
    <t>cals with Slop conversion factors</t>
  </si>
  <si>
    <t>Supcrt water</t>
  </si>
  <si>
    <t>Supcrt steam</t>
  </si>
  <si>
    <t>difference</t>
  </si>
  <si>
    <t>DIFF</t>
  </si>
  <si>
    <t>from below</t>
  </si>
  <si>
    <t>Page 174</t>
  </si>
  <si>
    <t>page 180</t>
  </si>
  <si>
    <t>page 182</t>
  </si>
  <si>
    <t>page 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</si>
</sst>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E+00"/>
    <numFmt numFmtId="167" formatCode="0.0000"/>
    <numFmt numFmtId="168" formatCode="0.0000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3" borderId="0" xfId="0" applyNumberFormat="1" applyFill="1"/>
    <xf numFmtId="164" fontId="0" fillId="3" borderId="0" xfId="0" applyNumberFormat="1" applyFill="1"/>
    <xf numFmtId="0" fontId="2" fillId="0" borderId="0" xfId="0" applyFont="1"/>
    <xf numFmtId="166" fontId="0" fillId="2" borderId="0" xfId="0" applyNumberFormat="1" applyFill="1"/>
    <xf numFmtId="167" fontId="0" fillId="0" borderId="0" xfId="0" applyNumberFormat="1"/>
    <xf numFmtId="11" fontId="0" fillId="0" borderId="0" xfId="0" applyNumberFormat="1"/>
    <xf numFmtId="168" fontId="0" fillId="3" borderId="0" xfId="0" applyNumberFormat="1" applyFill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0" fillId="4" borderId="0" xfId="0" applyFill="1"/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0" fillId="6" borderId="0" xfId="0" applyFill="1"/>
    <xf numFmtId="0" fontId="0" fillId="6" borderId="1" xfId="0" applyFill="1" applyBorder="1"/>
    <xf numFmtId="166" fontId="0" fillId="5" borderId="0" xfId="0" applyNumberFormat="1" applyFill="1"/>
    <xf numFmtId="166" fontId="0" fillId="0" borderId="0" xfId="0" applyNumberFormat="1"/>
    <xf numFmtId="0" fontId="4" fillId="0" borderId="0" xfId="0" quotePrefix="1" applyFont="1"/>
    <xf numFmtId="0" fontId="5" fillId="0" borderId="0" xfId="0" applyFont="1"/>
    <xf numFmtId="3" fontId="0" fillId="0" borderId="0" xfId="0" applyNumberForma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'Compare logKs'!$G$3</c:f>
              <c:strCache>
                <c:ptCount val="1"/>
                <c:pt idx="0">
                  <c:v>Supcrt steam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'Compare logKs'!$F$4:$F$17</c:f>
              <c:numCache>
                <c:formatCode>General</c:formatCode>
                <c:ptCount val="14"/>
                <c:pt idx="0">
                  <c:v>0.01</c:v>
                </c:pt>
                <c:pt idx="1">
                  <c:v>25</c:v>
                </c:pt>
                <c:pt idx="2">
                  <c:v>100</c:v>
                </c:pt>
                <c:pt idx="3">
                  <c:v>200</c:v>
                </c:pt>
                <c:pt idx="4">
                  <c:v>300</c:v>
                </c:pt>
                <c:pt idx="5">
                  <c:v>400</c:v>
                </c:pt>
                <c:pt idx="6">
                  <c:v>500</c:v>
                </c:pt>
                <c:pt idx="7">
                  <c:v>600</c:v>
                </c:pt>
                <c:pt idx="8">
                  <c:v>700</c:v>
                </c:pt>
                <c:pt idx="9">
                  <c:v>800</c:v>
                </c:pt>
                <c:pt idx="10">
                  <c:v>900</c:v>
                </c:pt>
                <c:pt idx="11">
                  <c:v>1000</c:v>
                </c:pt>
                <c:pt idx="12">
                  <c:v>1100</c:v>
                </c:pt>
                <c:pt idx="13">
                  <c:v>1200</c:v>
                </c:pt>
              </c:numCache>
            </c:numRef>
          </c:xVal>
          <c:yVal>
            <c:numRef>
              <c:f>'Compare logKs'!$G$4:$G$17</c:f>
              <c:numCache>
                <c:formatCode>General</c:formatCode>
                <c:ptCount val="14"/>
                <c:pt idx="0">
                  <c:v>42.811999999999998</c:v>
                </c:pt>
                <c:pt idx="1">
                  <c:v>40.040999999999997</c:v>
                </c:pt>
                <c:pt idx="2">
                  <c:v>34.033999999999999</c:v>
                </c:pt>
                <c:pt idx="3">
                  <c:v>29.106000000000002</c:v>
                </c:pt>
                <c:pt idx="4">
                  <c:v>25.988</c:v>
                </c:pt>
                <c:pt idx="5">
                  <c:v>23.859000000000002</c:v>
                </c:pt>
                <c:pt idx="6">
                  <c:v>22.329000000000001</c:v>
                </c:pt>
                <c:pt idx="7">
                  <c:v>21.186</c:v>
                </c:pt>
                <c:pt idx="8">
                  <c:v>20.308</c:v>
                </c:pt>
                <c:pt idx="9">
                  <c:v>19.617999999999999</c:v>
                </c:pt>
                <c:pt idx="10">
                  <c:v>19.065999999999999</c:v>
                </c:pt>
                <c:pt idx="11">
                  <c:v>18.619</c:v>
                </c:pt>
                <c:pt idx="12">
                  <c:v>18.251999999999999</c:v>
                </c:pt>
                <c:pt idx="13">
                  <c:v>17.948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CB-4FA1-812E-5E426B0C5B8D}"/>
            </c:ext>
          </c:extLst>
        </c:ser>
        <c:ser>
          <c:idx val="1"/>
          <c:order val="1"/>
          <c:tx>
            <c:strRef>
              <c:f>'Compare logKs'!$H$3</c:f>
              <c:strCache>
                <c:ptCount val="1"/>
                <c:pt idx="0">
                  <c:v>Supcrt water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'Compare logKs'!$F$4:$F$17</c:f>
              <c:numCache>
                <c:formatCode>General</c:formatCode>
                <c:ptCount val="14"/>
                <c:pt idx="0">
                  <c:v>0.01</c:v>
                </c:pt>
                <c:pt idx="1">
                  <c:v>25</c:v>
                </c:pt>
                <c:pt idx="2">
                  <c:v>100</c:v>
                </c:pt>
                <c:pt idx="3">
                  <c:v>200</c:v>
                </c:pt>
                <c:pt idx="4">
                  <c:v>300</c:v>
                </c:pt>
                <c:pt idx="5">
                  <c:v>400</c:v>
                </c:pt>
                <c:pt idx="6">
                  <c:v>500</c:v>
                </c:pt>
                <c:pt idx="7">
                  <c:v>600</c:v>
                </c:pt>
                <c:pt idx="8">
                  <c:v>700</c:v>
                </c:pt>
                <c:pt idx="9">
                  <c:v>800</c:v>
                </c:pt>
                <c:pt idx="10">
                  <c:v>900</c:v>
                </c:pt>
                <c:pt idx="11">
                  <c:v>1000</c:v>
                </c:pt>
                <c:pt idx="12">
                  <c:v>1100</c:v>
                </c:pt>
                <c:pt idx="13">
                  <c:v>1200</c:v>
                </c:pt>
              </c:numCache>
            </c:numRef>
          </c:xVal>
          <c:yVal>
            <c:numRef>
              <c:f>'Compare logKs'!$H$4:$H$17</c:f>
              <c:numCache>
                <c:formatCode>General</c:formatCode>
                <c:ptCount val="14"/>
                <c:pt idx="0">
                  <c:v>45.034999999999997</c:v>
                </c:pt>
                <c:pt idx="1">
                  <c:v>41.552</c:v>
                </c:pt>
                <c:pt idx="2">
                  <c:v>34.033000000000001</c:v>
                </c:pt>
                <c:pt idx="3">
                  <c:v>29.052</c:v>
                </c:pt>
                <c:pt idx="4">
                  <c:v>25.878</c:v>
                </c:pt>
                <c:pt idx="5">
                  <c:v>23.696999999999999</c:v>
                </c:pt>
                <c:pt idx="6">
                  <c:v>22.117999999999999</c:v>
                </c:pt>
                <c:pt idx="7">
                  <c:v>20.93</c:v>
                </c:pt>
                <c:pt idx="8">
                  <c:v>20.010999999999999</c:v>
                </c:pt>
                <c:pt idx="9">
                  <c:v>19.283000000000001</c:v>
                </c:pt>
                <c:pt idx="10">
                  <c:v>18.696999999999999</c:v>
                </c:pt>
                <c:pt idx="11">
                  <c:v>18.219000000000001</c:v>
                </c:pt>
                <c:pt idx="12">
                  <c:v>17.823</c:v>
                </c:pt>
                <c:pt idx="13">
                  <c:v>17.492999999999999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CB-4FA1-812E-5E426B0C5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3525056"/>
        <c:axId val="1323525536"/>
      </c:scatterChart>
      <c:valAx>
        <c:axId val="1323525056"/>
        <c:scaling>
          <c:orientation val="minMax"/>
          <c:max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3525536"/>
        <c:crosses val="autoZero"/>
        <c:crossBetween val="midCat"/>
        <c:majorUnit val="45"/>
        <c:minorUnit val="15"/>
      </c:valAx>
      <c:valAx>
        <c:axId val="132352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35250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'Compare logKs'!$K$3</c:f>
              <c:strCache>
                <c:ptCount val="1"/>
                <c:pt idx="0">
                  <c:v>Supcrt steam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'Compare logKs'!$J$4:$J$64</c:f>
              <c:numCache>
                <c:formatCode>General</c:formatCode>
                <c:ptCount val="61"/>
                <c:pt idx="0">
                  <c:v>0.01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</c:numCache>
            </c:numRef>
          </c:xVal>
          <c:yVal>
            <c:numRef>
              <c:f>'Compare logKs'!$K$4:$K$64</c:f>
              <c:numCache>
                <c:formatCode>General</c:formatCode>
                <c:ptCount val="61"/>
                <c:pt idx="0">
                  <c:v>42.811999999999998</c:v>
                </c:pt>
                <c:pt idx="1">
                  <c:v>42.218000000000004</c:v>
                </c:pt>
                <c:pt idx="2">
                  <c:v>41.643000000000001</c:v>
                </c:pt>
                <c:pt idx="3">
                  <c:v>41.09</c:v>
                </c:pt>
                <c:pt idx="4">
                  <c:v>40.555999999999997</c:v>
                </c:pt>
                <c:pt idx="5">
                  <c:v>40.040999999999997</c:v>
                </c:pt>
                <c:pt idx="6">
                  <c:v>39.543999999999997</c:v>
                </c:pt>
                <c:pt idx="7">
                  <c:v>39.063000000000002</c:v>
                </c:pt>
                <c:pt idx="8">
                  <c:v>38.598999999999997</c:v>
                </c:pt>
                <c:pt idx="9">
                  <c:v>38.149000000000001</c:v>
                </c:pt>
                <c:pt idx="10">
                  <c:v>37.713999999999999</c:v>
                </c:pt>
                <c:pt idx="11">
                  <c:v>37.292999999999999</c:v>
                </c:pt>
                <c:pt idx="12">
                  <c:v>36.886000000000003</c:v>
                </c:pt>
                <c:pt idx="13">
                  <c:v>36.49</c:v>
                </c:pt>
                <c:pt idx="14">
                  <c:v>36.106999999999999</c:v>
                </c:pt>
                <c:pt idx="15">
                  <c:v>35.735999999999997</c:v>
                </c:pt>
                <c:pt idx="16">
                  <c:v>35.375</c:v>
                </c:pt>
                <c:pt idx="17">
                  <c:v>35.024999999999999</c:v>
                </c:pt>
                <c:pt idx="18">
                  <c:v>34.685000000000002</c:v>
                </c:pt>
                <c:pt idx="19">
                  <c:v>34.354999999999997</c:v>
                </c:pt>
                <c:pt idx="20">
                  <c:v>34.033999999999999</c:v>
                </c:pt>
                <c:pt idx="21">
                  <c:v>33.722000000000001</c:v>
                </c:pt>
                <c:pt idx="22">
                  <c:v>33.417999999999999</c:v>
                </c:pt>
                <c:pt idx="23">
                  <c:v>33.122999999999998</c:v>
                </c:pt>
                <c:pt idx="24">
                  <c:v>32.835999999999999</c:v>
                </c:pt>
                <c:pt idx="25">
                  <c:v>32.555999999999997</c:v>
                </c:pt>
                <c:pt idx="26">
                  <c:v>32.283000000000001</c:v>
                </c:pt>
                <c:pt idx="27">
                  <c:v>32.018000000000001</c:v>
                </c:pt>
                <c:pt idx="28">
                  <c:v>31.759</c:v>
                </c:pt>
                <c:pt idx="29">
                  <c:v>31.507000000000001</c:v>
                </c:pt>
                <c:pt idx="30">
                  <c:v>31.262</c:v>
                </c:pt>
                <c:pt idx="31">
                  <c:v>31.021999999999998</c:v>
                </c:pt>
                <c:pt idx="32">
                  <c:v>30.788</c:v>
                </c:pt>
                <c:pt idx="33">
                  <c:v>30.56</c:v>
                </c:pt>
                <c:pt idx="34">
                  <c:v>30.337</c:v>
                </c:pt>
                <c:pt idx="35">
                  <c:v>30.12</c:v>
                </c:pt>
                <c:pt idx="36">
                  <c:v>29.907</c:v>
                </c:pt>
                <c:pt idx="37">
                  <c:v>29.7</c:v>
                </c:pt>
                <c:pt idx="38">
                  <c:v>29.497</c:v>
                </c:pt>
                <c:pt idx="39">
                  <c:v>29.298999999999999</c:v>
                </c:pt>
                <c:pt idx="40">
                  <c:v>29.106000000000002</c:v>
                </c:pt>
                <c:pt idx="41">
                  <c:v>28.917000000000002</c:v>
                </c:pt>
                <c:pt idx="42">
                  <c:v>28.731999999999999</c:v>
                </c:pt>
                <c:pt idx="43">
                  <c:v>28.55</c:v>
                </c:pt>
                <c:pt idx="44">
                  <c:v>28.373000000000001</c:v>
                </c:pt>
                <c:pt idx="45">
                  <c:v>28.2</c:v>
                </c:pt>
                <c:pt idx="46">
                  <c:v>28.03</c:v>
                </c:pt>
                <c:pt idx="47">
                  <c:v>27.864000000000001</c:v>
                </c:pt>
                <c:pt idx="48">
                  <c:v>27.702000000000002</c:v>
                </c:pt>
                <c:pt idx="49">
                  <c:v>27.542999999999999</c:v>
                </c:pt>
                <c:pt idx="50">
                  <c:v>27.387</c:v>
                </c:pt>
                <c:pt idx="51">
                  <c:v>27.234000000000002</c:v>
                </c:pt>
                <c:pt idx="52">
                  <c:v>27.084</c:v>
                </c:pt>
                <c:pt idx="53">
                  <c:v>26.937999999999999</c:v>
                </c:pt>
                <c:pt idx="54">
                  <c:v>26.794</c:v>
                </c:pt>
                <c:pt idx="55">
                  <c:v>26.652999999999999</c:v>
                </c:pt>
                <c:pt idx="56">
                  <c:v>26.515000000000001</c:v>
                </c:pt>
                <c:pt idx="57">
                  <c:v>26.379000000000001</c:v>
                </c:pt>
                <c:pt idx="58">
                  <c:v>26.245999999999999</c:v>
                </c:pt>
                <c:pt idx="59">
                  <c:v>26.116</c:v>
                </c:pt>
                <c:pt idx="60">
                  <c:v>25.988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34-461E-A4AE-1086723241A3}"/>
            </c:ext>
          </c:extLst>
        </c:ser>
        <c:ser>
          <c:idx val="1"/>
          <c:order val="1"/>
          <c:tx>
            <c:strRef>
              <c:f>'Compare logKs'!$L$3</c:f>
              <c:strCache>
                <c:ptCount val="1"/>
                <c:pt idx="0">
                  <c:v>Supcrt water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'Compare logKs'!$J$4:$J$64</c:f>
              <c:numCache>
                <c:formatCode>General</c:formatCode>
                <c:ptCount val="61"/>
                <c:pt idx="0">
                  <c:v>0.01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</c:numCache>
            </c:numRef>
          </c:xVal>
          <c:yVal>
            <c:numRef>
              <c:f>'Compare logKs'!$L$4:$L$64</c:f>
              <c:numCache>
                <c:formatCode>General</c:formatCode>
                <c:ptCount val="61"/>
                <c:pt idx="0">
                  <c:v>45.034999999999997</c:v>
                </c:pt>
                <c:pt idx="1">
                  <c:v>44.286999999999999</c:v>
                </c:pt>
                <c:pt idx="2">
                  <c:v>43.566000000000003</c:v>
                </c:pt>
                <c:pt idx="3">
                  <c:v>42.87</c:v>
                </c:pt>
                <c:pt idx="4">
                  <c:v>42.198999999999998</c:v>
                </c:pt>
                <c:pt idx="5">
                  <c:v>41.552</c:v>
                </c:pt>
                <c:pt idx="6">
                  <c:v>40.927999999999997</c:v>
                </c:pt>
                <c:pt idx="7">
                  <c:v>40.325000000000003</c:v>
                </c:pt>
                <c:pt idx="8">
                  <c:v>39.741999999999997</c:v>
                </c:pt>
                <c:pt idx="9">
                  <c:v>39.177999999999997</c:v>
                </c:pt>
                <c:pt idx="10">
                  <c:v>38.633000000000003</c:v>
                </c:pt>
                <c:pt idx="11">
                  <c:v>38.104999999999997</c:v>
                </c:pt>
                <c:pt idx="12">
                  <c:v>37.594000000000001</c:v>
                </c:pt>
                <c:pt idx="13">
                  <c:v>37.098999999999997</c:v>
                </c:pt>
                <c:pt idx="14">
                  <c:v>36.619</c:v>
                </c:pt>
                <c:pt idx="15">
                  <c:v>36.154000000000003</c:v>
                </c:pt>
                <c:pt idx="16">
                  <c:v>35.703000000000003</c:v>
                </c:pt>
                <c:pt idx="17">
                  <c:v>35.265000000000001</c:v>
                </c:pt>
                <c:pt idx="18">
                  <c:v>34.841000000000001</c:v>
                </c:pt>
                <c:pt idx="19">
                  <c:v>34.427999999999997</c:v>
                </c:pt>
                <c:pt idx="20">
                  <c:v>34.033000000000001</c:v>
                </c:pt>
                <c:pt idx="21">
                  <c:v>33.718000000000004</c:v>
                </c:pt>
                <c:pt idx="22">
                  <c:v>33.411999999999999</c:v>
                </c:pt>
                <c:pt idx="23">
                  <c:v>33.113999999999997</c:v>
                </c:pt>
                <c:pt idx="24">
                  <c:v>32.823999999999998</c:v>
                </c:pt>
                <c:pt idx="25">
                  <c:v>32.542000000000002</c:v>
                </c:pt>
                <c:pt idx="26">
                  <c:v>32.267000000000003</c:v>
                </c:pt>
                <c:pt idx="27">
                  <c:v>31.998999999999999</c:v>
                </c:pt>
                <c:pt idx="28">
                  <c:v>31.738</c:v>
                </c:pt>
                <c:pt idx="29">
                  <c:v>31.483000000000001</c:v>
                </c:pt>
                <c:pt idx="30">
                  <c:v>31.234999999999999</c:v>
                </c:pt>
                <c:pt idx="31">
                  <c:v>30.992999999999999</c:v>
                </c:pt>
                <c:pt idx="32">
                  <c:v>30.756</c:v>
                </c:pt>
                <c:pt idx="33">
                  <c:v>30.524999999999999</c:v>
                </c:pt>
                <c:pt idx="34">
                  <c:v>30.3</c:v>
                </c:pt>
                <c:pt idx="35">
                  <c:v>30.08</c:v>
                </c:pt>
                <c:pt idx="36">
                  <c:v>29.864999999999998</c:v>
                </c:pt>
                <c:pt idx="37">
                  <c:v>29.654</c:v>
                </c:pt>
                <c:pt idx="38">
                  <c:v>29.449000000000002</c:v>
                </c:pt>
                <c:pt idx="39">
                  <c:v>29.248000000000001</c:v>
                </c:pt>
                <c:pt idx="40">
                  <c:v>29.052</c:v>
                </c:pt>
                <c:pt idx="41">
                  <c:v>28.86</c:v>
                </c:pt>
                <c:pt idx="42">
                  <c:v>28.672000000000001</c:v>
                </c:pt>
                <c:pt idx="43">
                  <c:v>28.488</c:v>
                </c:pt>
                <c:pt idx="44">
                  <c:v>28.308</c:v>
                </c:pt>
                <c:pt idx="45">
                  <c:v>28.132000000000001</c:v>
                </c:pt>
                <c:pt idx="46">
                  <c:v>27.96</c:v>
                </c:pt>
                <c:pt idx="47">
                  <c:v>27.791</c:v>
                </c:pt>
                <c:pt idx="48">
                  <c:v>27.626000000000001</c:v>
                </c:pt>
                <c:pt idx="49">
                  <c:v>27.463999999999999</c:v>
                </c:pt>
                <c:pt idx="50">
                  <c:v>27.305</c:v>
                </c:pt>
                <c:pt idx="51">
                  <c:v>27.149000000000001</c:v>
                </c:pt>
                <c:pt idx="52">
                  <c:v>26.997</c:v>
                </c:pt>
                <c:pt idx="53">
                  <c:v>26.847000000000001</c:v>
                </c:pt>
                <c:pt idx="54">
                  <c:v>26.701000000000001</c:v>
                </c:pt>
                <c:pt idx="55">
                  <c:v>26.556999999999999</c:v>
                </c:pt>
                <c:pt idx="56">
                  <c:v>26.416</c:v>
                </c:pt>
                <c:pt idx="57">
                  <c:v>26.277999999999999</c:v>
                </c:pt>
                <c:pt idx="58">
                  <c:v>26.141999999999999</c:v>
                </c:pt>
                <c:pt idx="59">
                  <c:v>26.009</c:v>
                </c:pt>
                <c:pt idx="60">
                  <c:v>25.878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34-461E-A4AE-108672324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967472"/>
        <c:axId val="1212969872"/>
      </c:scatterChart>
      <c:valAx>
        <c:axId val="1212967472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969872"/>
        <c:crosses val="autoZero"/>
        <c:crossBetween val="midCat"/>
      </c:valAx>
      <c:valAx>
        <c:axId val="1212969872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9674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H2O(l) log K's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'Compare logKs'!$C$3</c:f>
              <c:strCache>
                <c:ptCount val="1"/>
                <c:pt idx="0">
                  <c:v>GT 1990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'Compare logKs'!$B$4:$B$17</c:f>
              <c:numCache>
                <c:formatCode>General</c:formatCode>
                <c:ptCount val="14"/>
                <c:pt idx="0">
                  <c:v>0.01</c:v>
                </c:pt>
                <c:pt idx="1">
                  <c:v>25</c:v>
                </c:pt>
                <c:pt idx="2">
                  <c:v>100</c:v>
                </c:pt>
                <c:pt idx="3">
                  <c:v>200</c:v>
                </c:pt>
                <c:pt idx="4">
                  <c:v>300</c:v>
                </c:pt>
                <c:pt idx="5">
                  <c:v>400</c:v>
                </c:pt>
                <c:pt idx="6">
                  <c:v>500</c:v>
                </c:pt>
                <c:pt idx="7">
                  <c:v>600</c:v>
                </c:pt>
                <c:pt idx="8">
                  <c:v>700</c:v>
                </c:pt>
                <c:pt idx="9">
                  <c:v>800</c:v>
                </c:pt>
                <c:pt idx="10">
                  <c:v>900</c:v>
                </c:pt>
                <c:pt idx="11">
                  <c:v>1000</c:v>
                </c:pt>
                <c:pt idx="12">
                  <c:v>1100</c:v>
                </c:pt>
                <c:pt idx="13">
                  <c:v>1200</c:v>
                </c:pt>
              </c:numCache>
            </c:numRef>
          </c:xVal>
          <c:yVal>
            <c:numRef>
              <c:f>'Compare logKs'!$C$4:$C$17</c:f>
              <c:numCache>
                <c:formatCode>General</c:formatCode>
                <c:ptCount val="14"/>
                <c:pt idx="1">
                  <c:v>-1.5069999999999999</c:v>
                </c:pt>
                <c:pt idx="2">
                  <c:v>-8.0000000000000002E-3</c:v>
                </c:pt>
                <c:pt idx="3">
                  <c:v>1.145</c:v>
                </c:pt>
                <c:pt idx="4">
                  <c:v>1.8180000000000001</c:v>
                </c:pt>
                <c:pt idx="5">
                  <c:v>2.2370000000000001</c:v>
                </c:pt>
                <c:pt idx="6">
                  <c:v>2.5089999999999999</c:v>
                </c:pt>
                <c:pt idx="7">
                  <c:v>2.69</c:v>
                </c:pt>
                <c:pt idx="8">
                  <c:v>2.8109999999999999</c:v>
                </c:pt>
                <c:pt idx="9">
                  <c:v>2.8929999999999998</c:v>
                </c:pt>
                <c:pt idx="10">
                  <c:v>2.9460000000000002</c:v>
                </c:pt>
                <c:pt idx="11">
                  <c:v>2.98</c:v>
                </c:pt>
                <c:pt idx="12">
                  <c:v>3</c:v>
                </c:pt>
                <c:pt idx="13">
                  <c:v>3.0089999999999999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5E-42CF-8302-D5D46C7B0EF2}"/>
            </c:ext>
          </c:extLst>
        </c:ser>
        <c:ser>
          <c:idx val="1"/>
          <c:order val="1"/>
          <c:tx>
            <c:strRef>
              <c:f>'Compare logKs'!$D$3</c:f>
              <c:strCache>
                <c:ptCount val="1"/>
                <c:pt idx="0">
                  <c:v>GT 3000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'Compare logKs'!$B$4:$B$17</c:f>
              <c:numCache>
                <c:formatCode>General</c:formatCode>
                <c:ptCount val="14"/>
                <c:pt idx="0">
                  <c:v>0.01</c:v>
                </c:pt>
                <c:pt idx="1">
                  <c:v>25</c:v>
                </c:pt>
                <c:pt idx="2">
                  <c:v>100</c:v>
                </c:pt>
                <c:pt idx="3">
                  <c:v>200</c:v>
                </c:pt>
                <c:pt idx="4">
                  <c:v>300</c:v>
                </c:pt>
                <c:pt idx="5">
                  <c:v>400</c:v>
                </c:pt>
                <c:pt idx="6">
                  <c:v>500</c:v>
                </c:pt>
                <c:pt idx="7">
                  <c:v>600</c:v>
                </c:pt>
                <c:pt idx="8">
                  <c:v>700</c:v>
                </c:pt>
                <c:pt idx="9">
                  <c:v>800</c:v>
                </c:pt>
                <c:pt idx="10">
                  <c:v>900</c:v>
                </c:pt>
                <c:pt idx="11">
                  <c:v>1000</c:v>
                </c:pt>
                <c:pt idx="12">
                  <c:v>1100</c:v>
                </c:pt>
                <c:pt idx="13">
                  <c:v>1200</c:v>
                </c:pt>
              </c:numCache>
            </c:numRef>
          </c:xVal>
          <c:yVal>
            <c:numRef>
              <c:f>'Compare logKs'!$D$4:$D$17</c:f>
              <c:numCache>
                <c:formatCode>General</c:formatCode>
                <c:ptCount val="14"/>
                <c:pt idx="1">
                  <c:v>-1.5109999999999999</c:v>
                </c:pt>
                <c:pt idx="2">
                  <c:v>1E-3</c:v>
                </c:pt>
                <c:pt idx="3">
                  <c:v>5.3999999999999999E-2</c:v>
                </c:pt>
                <c:pt idx="4">
                  <c:v>0.109</c:v>
                </c:pt>
                <c:pt idx="5">
                  <c:v>0.16200000000000001</c:v>
                </c:pt>
                <c:pt idx="6">
                  <c:v>0.21099999999999999</c:v>
                </c:pt>
                <c:pt idx="7">
                  <c:v>0.25600000000000001</c:v>
                </c:pt>
                <c:pt idx="8">
                  <c:v>0.29699999999999999</c:v>
                </c:pt>
                <c:pt idx="9">
                  <c:v>0.33400000000000002</c:v>
                </c:pt>
                <c:pt idx="10">
                  <c:v>0.36899999999999999</c:v>
                </c:pt>
                <c:pt idx="11">
                  <c:v>0.4</c:v>
                </c:pt>
                <c:pt idx="12">
                  <c:v>0.42899999999999999</c:v>
                </c:pt>
                <c:pt idx="13">
                  <c:v>0.45500000000000002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5E-42CF-8302-D5D46C7B0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470016"/>
        <c:axId val="1307136880"/>
      </c:scatterChart>
      <c:valAx>
        <c:axId val="1224470016"/>
        <c:scaling>
          <c:orientation val="minMax"/>
          <c:max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7136880"/>
        <c:crossesAt val="-2"/>
        <c:crossBetween val="midCat"/>
      </c:valAx>
      <c:valAx>
        <c:axId val="130713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4470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H2O (l,g), water</a:t>
            </a:r>
          </a:p>
        </c:rich>
      </c:tx>
      <c:layout>
        <c:manualLayout>
          <c:xMode val="edge"/>
          <c:yMode val="edge"/>
          <c:x val="0.6016895199785182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'B672-data'!$B$3</c:f>
              <c:strCache>
                <c:ptCount val="1"/>
                <c:pt idx="0">
                  <c:v>Cp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'B672-data'!$A$4:$A$34</c:f>
              <c:numCache>
                <c:formatCode>General</c:formatCode>
                <c:ptCount val="13"/>
                <c:pt idx="0">
                  <c:v>298.14999999999998</c:v>
                </c:pt>
                <c:pt idx="1">
                  <c:v>300</c:v>
                </c:pt>
                <c:pt idx="2">
                  <c:v>373.15</c:v>
                </c:pt>
                <c:pt idx="3">
                  <c:v>373.15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'B672-data'!$B$4:$B$34</c:f>
              <c:numCache>
                <c:formatCode>General</c:formatCode>
                <c:ptCount val="13"/>
                <c:pt idx="0">
                  <c:v>17.997</c:v>
                </c:pt>
                <c:pt idx="1">
                  <c:v>17.995000000000001</c:v>
                </c:pt>
                <c:pt idx="2">
                  <c:v>18.152999999999999</c:v>
                </c:pt>
                <c:pt idx="3">
                  <c:v>8.1340000000000003</c:v>
                </c:pt>
                <c:pt idx="4">
                  <c:v>8.1859999999999999</c:v>
                </c:pt>
                <c:pt idx="5">
                  <c:v>8.4149999999999991</c:v>
                </c:pt>
                <c:pt idx="6">
                  <c:v>8.6760000000000002</c:v>
                </c:pt>
                <c:pt idx="7">
                  <c:v>8.9540000000000006</c:v>
                </c:pt>
                <c:pt idx="8">
                  <c:v>9.2460000000000004</c:v>
                </c:pt>
                <c:pt idx="9">
                  <c:v>9.5470000000000006</c:v>
                </c:pt>
                <c:pt idx="10">
                  <c:v>9.8510000000000009</c:v>
                </c:pt>
                <c:pt idx="11">
                  <c:v>10.151999999999999</c:v>
                </c:pt>
                <c:pt idx="12">
                  <c:v>10.444000000000001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3E-47E8-9FC7-98240AA527F7}"/>
            </c:ext>
          </c:extLst>
        </c:ser>
        <c:ser>
          <c:idx val="1"/>
          <c:order val="1"/>
          <c:tx>
            <c:strRef>
              <c:f>'B672-data'!$C$3</c:f>
              <c:strCache>
                <c:ptCount val="1"/>
                <c:pt idx="0">
                  <c:v>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'B672-data'!$A$4:$A$34</c:f>
              <c:numCache>
                <c:formatCode>General</c:formatCode>
                <c:ptCount val="13"/>
                <c:pt idx="0">
                  <c:v>298.14999999999998</c:v>
                </c:pt>
                <c:pt idx="1">
                  <c:v>300</c:v>
                </c:pt>
                <c:pt idx="2">
                  <c:v>373.15</c:v>
                </c:pt>
                <c:pt idx="3">
                  <c:v>373.15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'B672-data'!$C$4:$C$34</c:f>
              <c:numCache>
                <c:formatCode>General</c:formatCode>
                <c:ptCount val="13"/>
                <c:pt idx="0">
                  <c:v>16.718</c:v>
                </c:pt>
                <c:pt idx="1">
                  <c:v>16.829000000000001</c:v>
                </c:pt>
                <c:pt idx="2">
                  <c:v>20.765000000000001</c:v>
                </c:pt>
                <c:pt idx="3">
                  <c:v>46.920999999999999</c:v>
                </c:pt>
                <c:pt idx="4">
                  <c:v>47.484000000000002</c:v>
                </c:pt>
                <c:pt idx="5">
                  <c:v>49.334000000000003</c:v>
                </c:pt>
                <c:pt idx="6">
                  <c:v>50.890999999999998</c:v>
                </c:pt>
                <c:pt idx="7">
                  <c:v>52.249000000000002</c:v>
                </c:pt>
                <c:pt idx="8">
                  <c:v>53.463999999999999</c:v>
                </c:pt>
                <c:pt idx="9">
                  <c:v>54.57</c:v>
                </c:pt>
                <c:pt idx="10">
                  <c:v>55.591999999999999</c:v>
                </c:pt>
                <c:pt idx="11">
                  <c:v>56.545000000000002</c:v>
                </c:pt>
                <c:pt idx="12">
                  <c:v>57.441000000000003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3E-47E8-9FC7-98240AA527F7}"/>
            </c:ext>
          </c:extLst>
        </c:ser>
        <c:ser>
          <c:idx val="2"/>
          <c:order val="2"/>
          <c:tx>
            <c:strRef>
              <c:f>'B672-data'!$D$3</c:f>
              <c:strCache>
                <c:ptCount val="1"/>
                <c:pt idx="0">
                  <c:v>-(G-H298)/T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'B672-data'!$A$4:$A$34</c:f>
              <c:numCache>
                <c:formatCode>General</c:formatCode>
                <c:ptCount val="13"/>
                <c:pt idx="0">
                  <c:v>298.14999999999998</c:v>
                </c:pt>
                <c:pt idx="1">
                  <c:v>300</c:v>
                </c:pt>
                <c:pt idx="2">
                  <c:v>373.15</c:v>
                </c:pt>
                <c:pt idx="3">
                  <c:v>373.15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'B672-data'!$D$4:$D$34</c:f>
              <c:numCache>
                <c:formatCode>General</c:formatCode>
                <c:ptCount val="13"/>
                <c:pt idx="0">
                  <c:v>16.718</c:v>
                </c:pt>
                <c:pt idx="1">
                  <c:v>16.719000000000001</c:v>
                </c:pt>
                <c:pt idx="2">
                  <c:v>17.138999999999999</c:v>
                </c:pt>
                <c:pt idx="3">
                  <c:v>17.138999999999999</c:v>
                </c:pt>
                <c:pt idx="4">
                  <c:v>19.123999999999999</c:v>
                </c:pt>
                <c:pt idx="5">
                  <c:v>24.988</c:v>
                </c:pt>
                <c:pt idx="6">
                  <c:v>29.178000000000001</c:v>
                </c:pt>
                <c:pt idx="7">
                  <c:v>32.378999999999998</c:v>
                </c:pt>
                <c:pt idx="8">
                  <c:v>34.94</c:v>
                </c:pt>
                <c:pt idx="9">
                  <c:v>37.06</c:v>
                </c:pt>
                <c:pt idx="10">
                  <c:v>38.863999999999997</c:v>
                </c:pt>
                <c:pt idx="11">
                  <c:v>40.427999999999997</c:v>
                </c:pt>
                <c:pt idx="12">
                  <c:v>41.808999999999997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3E-47E8-9FC7-98240AA527F7}"/>
            </c:ext>
          </c:extLst>
        </c:ser>
        <c:ser>
          <c:idx val="3"/>
          <c:order val="3"/>
          <c:tx>
            <c:strRef>
              <c:f>'B672-data'!$E$3</c:f>
              <c:strCache>
                <c:ptCount val="1"/>
                <c:pt idx="0">
                  <c:v>H-H298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'B672-data'!$A$4:$A$34</c:f>
              <c:numCache>
                <c:formatCode>General</c:formatCode>
                <c:ptCount val="13"/>
                <c:pt idx="0">
                  <c:v>298.14999999999998</c:v>
                </c:pt>
                <c:pt idx="1">
                  <c:v>300</c:v>
                </c:pt>
                <c:pt idx="2">
                  <c:v>373.15</c:v>
                </c:pt>
                <c:pt idx="3">
                  <c:v>373.15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'B672-data'!$E$4:$E$34</c:f>
              <c:numCache>
                <c:formatCode>General</c:formatCode>
                <c:ptCount val="13"/>
                <c:pt idx="0">
                  <c:v>0</c:v>
                </c:pt>
                <c:pt idx="1">
                  <c:v>3.3000000000000002E-2</c:v>
                </c:pt>
                <c:pt idx="2">
                  <c:v>1.353</c:v>
                </c:pt>
                <c:pt idx="3">
                  <c:v>11.113</c:v>
                </c:pt>
                <c:pt idx="4">
                  <c:v>11.343999999999999</c:v>
                </c:pt>
                <c:pt idx="5">
                  <c:v>12.173</c:v>
                </c:pt>
                <c:pt idx="6">
                  <c:v>13.028</c:v>
                </c:pt>
                <c:pt idx="7">
                  <c:v>13.909000000000001</c:v>
                </c:pt>
                <c:pt idx="8">
                  <c:v>14.819000000000001</c:v>
                </c:pt>
                <c:pt idx="9">
                  <c:v>15.759</c:v>
                </c:pt>
                <c:pt idx="10">
                  <c:v>16.728000000000002</c:v>
                </c:pt>
                <c:pt idx="11">
                  <c:v>17.728999999999999</c:v>
                </c:pt>
                <c:pt idx="12">
                  <c:v>18.759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3E-47E8-9FC7-98240AA527F7}"/>
            </c:ext>
          </c:extLst>
        </c:ser>
        <c:ser>
          <c:idx val="4"/>
          <c:order val="4"/>
          <c:tx>
            <c:strRef>
              <c:f>'B672-data'!$F$3</c:f>
              <c:strCache>
                <c:ptCount val="1"/>
                <c:pt idx="0">
                  <c:v>DH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'B672-data'!$A$4:$A$34</c:f>
              <c:numCache>
                <c:formatCode>General</c:formatCode>
                <c:ptCount val="13"/>
                <c:pt idx="0">
                  <c:v>298.14999999999998</c:v>
                </c:pt>
                <c:pt idx="1">
                  <c:v>300</c:v>
                </c:pt>
                <c:pt idx="2">
                  <c:v>373.15</c:v>
                </c:pt>
                <c:pt idx="3">
                  <c:v>373.15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'B672-data'!$F$4:$F$34</c:f>
              <c:numCache>
                <c:formatCode>General</c:formatCode>
                <c:ptCount val="13"/>
                <c:pt idx="0">
                  <c:v>-68.314999999999998</c:v>
                </c:pt>
                <c:pt idx="1">
                  <c:v>-68.302000000000007</c:v>
                </c:pt>
                <c:pt idx="2">
                  <c:v>-67.747</c:v>
                </c:pt>
                <c:pt idx="3">
                  <c:v>-57.987000000000002</c:v>
                </c:pt>
                <c:pt idx="4">
                  <c:v>-58.04</c:v>
                </c:pt>
                <c:pt idx="5">
                  <c:v>-58.274999999999999</c:v>
                </c:pt>
                <c:pt idx="6">
                  <c:v>-58.497999999999998</c:v>
                </c:pt>
                <c:pt idx="7">
                  <c:v>-58.707999999999998</c:v>
                </c:pt>
                <c:pt idx="8">
                  <c:v>-58.902999999999999</c:v>
                </c:pt>
                <c:pt idx="9">
                  <c:v>-59.081000000000003</c:v>
                </c:pt>
                <c:pt idx="10">
                  <c:v>-59.243000000000002</c:v>
                </c:pt>
                <c:pt idx="11">
                  <c:v>-59.387999999999998</c:v>
                </c:pt>
                <c:pt idx="12">
                  <c:v>-59.518000000000001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3E-47E8-9FC7-98240AA527F7}"/>
            </c:ext>
          </c:extLst>
        </c:ser>
        <c:ser>
          <c:idx val="5"/>
          <c:order val="5"/>
          <c:tx>
            <c:strRef>
              <c:f>'B672-data'!$G$3</c:f>
              <c:strCache>
                <c:ptCount val="1"/>
                <c:pt idx="0">
                  <c:v>DG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'B672-data'!$A$4:$A$34</c:f>
              <c:numCache>
                <c:formatCode>General</c:formatCode>
                <c:ptCount val="13"/>
                <c:pt idx="0">
                  <c:v>298.14999999999998</c:v>
                </c:pt>
                <c:pt idx="1">
                  <c:v>300</c:v>
                </c:pt>
                <c:pt idx="2">
                  <c:v>373.15</c:v>
                </c:pt>
                <c:pt idx="3">
                  <c:v>373.15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'B672-data'!$G$4:$G$34</c:f>
              <c:numCache>
                <c:formatCode>General</c:formatCode>
                <c:ptCount val="13"/>
                <c:pt idx="0">
                  <c:v>-56.69</c:v>
                </c:pt>
                <c:pt idx="1">
                  <c:v>-56.618000000000002</c:v>
                </c:pt>
                <c:pt idx="2">
                  <c:v>-53.831000000000003</c:v>
                </c:pt>
                <c:pt idx="3">
                  <c:v>-53.831000000000003</c:v>
                </c:pt>
                <c:pt idx="4">
                  <c:v>-53.515999999999998</c:v>
                </c:pt>
                <c:pt idx="5">
                  <c:v>-52.359000000000002</c:v>
                </c:pt>
                <c:pt idx="6">
                  <c:v>-51.154000000000003</c:v>
                </c:pt>
                <c:pt idx="7">
                  <c:v>-49.912999999999997</c:v>
                </c:pt>
                <c:pt idx="8">
                  <c:v>-48.643999999999998</c:v>
                </c:pt>
                <c:pt idx="9">
                  <c:v>-47.35</c:v>
                </c:pt>
                <c:pt idx="10">
                  <c:v>-46.04</c:v>
                </c:pt>
                <c:pt idx="11">
                  <c:v>-44.710999999999999</c:v>
                </c:pt>
                <c:pt idx="12">
                  <c:v>-43.37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23E-47E8-9FC7-98240AA527F7}"/>
            </c:ext>
          </c:extLst>
        </c:ser>
        <c:ser>
          <c:idx val="6"/>
          <c:order val="6"/>
          <c:tx>
            <c:strRef>
              <c:f>'B672-data'!$H$3</c:f>
              <c:strCache>
                <c:ptCount val="1"/>
                <c:pt idx="0">
                  <c:v>log K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'B672-data'!$A$4:$A$34</c:f>
              <c:numCache>
                <c:formatCode>General</c:formatCode>
                <c:ptCount val="13"/>
                <c:pt idx="0">
                  <c:v>298.14999999999998</c:v>
                </c:pt>
                <c:pt idx="1">
                  <c:v>300</c:v>
                </c:pt>
                <c:pt idx="2">
                  <c:v>373.15</c:v>
                </c:pt>
                <c:pt idx="3">
                  <c:v>373.15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'B672-data'!$H$4:$H$34</c:f>
              <c:numCache>
                <c:formatCode>General</c:formatCode>
                <c:ptCount val="13"/>
                <c:pt idx="0">
                  <c:v>41.554000000000002</c:v>
                </c:pt>
                <c:pt idx="1">
                  <c:v>41.246000000000002</c:v>
                </c:pt>
                <c:pt idx="2">
                  <c:v>31.527999999999999</c:v>
                </c:pt>
                <c:pt idx="3">
                  <c:v>31.527999999999999</c:v>
                </c:pt>
                <c:pt idx="4">
                  <c:v>29.24</c:v>
                </c:pt>
                <c:pt idx="5">
                  <c:v>22.885999999999999</c:v>
                </c:pt>
                <c:pt idx="6">
                  <c:v>18.632999999999999</c:v>
                </c:pt>
                <c:pt idx="7">
                  <c:v>15.583</c:v>
                </c:pt>
                <c:pt idx="8">
                  <c:v>13.289</c:v>
                </c:pt>
                <c:pt idx="9">
                  <c:v>11.497999999999999</c:v>
                </c:pt>
                <c:pt idx="10">
                  <c:v>10.061999999999999</c:v>
                </c:pt>
                <c:pt idx="11">
                  <c:v>8.8829999999999991</c:v>
                </c:pt>
                <c:pt idx="12">
                  <c:v>7.899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23E-47E8-9FC7-98240AA52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5966863"/>
        <c:axId val="1875974063"/>
      </c:scatterChart>
      <c:valAx>
        <c:axId val="1875966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974063"/>
        <c:crosses val="autoZero"/>
        <c:crossBetween val="midCat"/>
      </c:valAx>
      <c:valAx>
        <c:axId val="1875974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9668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H2O (g), ideal gas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'B672-data'!$B$38</c:f>
              <c:strCache>
                <c:ptCount val="1"/>
                <c:pt idx="0">
                  <c:v>Cp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'B672-data'!$A$39:$A$57</c:f>
              <c:numCache>
                <c:formatCode>General</c:formatCode>
                <c:ptCount val="11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</c:numCache>
            </c:numRef>
          </c:xVal>
          <c:yVal>
            <c:numRef>
              <c:f>'B672-data'!$B$39:$B$57</c:f>
              <c:numCache>
                <c:formatCode>General</c:formatCode>
                <c:ptCount val="11"/>
                <c:pt idx="0">
                  <c:v>8.0250000000000004</c:v>
                </c:pt>
                <c:pt idx="1">
                  <c:v>8.0269999999999992</c:v>
                </c:pt>
                <c:pt idx="2">
                  <c:v>8.1859999999999999</c:v>
                </c:pt>
                <c:pt idx="3">
                  <c:v>8.4149999999999991</c:v>
                </c:pt>
                <c:pt idx="4">
                  <c:v>8.6760000000000002</c:v>
                </c:pt>
                <c:pt idx="5">
                  <c:v>8.9540000000000006</c:v>
                </c:pt>
                <c:pt idx="6">
                  <c:v>9.2460000000000004</c:v>
                </c:pt>
                <c:pt idx="7">
                  <c:v>9.5470000000000006</c:v>
                </c:pt>
                <c:pt idx="8">
                  <c:v>9.8510000000000009</c:v>
                </c:pt>
                <c:pt idx="9">
                  <c:v>10.151999999999999</c:v>
                </c:pt>
                <c:pt idx="10">
                  <c:v>10.444000000000001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CB-47F7-88FE-BDB6458B7E37}"/>
            </c:ext>
          </c:extLst>
        </c:ser>
        <c:ser>
          <c:idx val="1"/>
          <c:order val="1"/>
          <c:tx>
            <c:strRef>
              <c:f>'B672-data'!$C$38</c:f>
              <c:strCache>
                <c:ptCount val="1"/>
                <c:pt idx="0">
                  <c:v>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'B672-data'!$A$39:$A$57</c:f>
              <c:numCache>
                <c:formatCode>General</c:formatCode>
                <c:ptCount val="11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</c:numCache>
            </c:numRef>
          </c:xVal>
          <c:yVal>
            <c:numRef>
              <c:f>'B672-data'!$C$39:$C$57</c:f>
              <c:numCache>
                <c:formatCode>General</c:formatCode>
                <c:ptCount val="11"/>
                <c:pt idx="0">
                  <c:v>45.106000000000002</c:v>
                </c:pt>
                <c:pt idx="1">
                  <c:v>45.155000000000001</c:v>
                </c:pt>
                <c:pt idx="2">
                  <c:v>47.484000000000002</c:v>
                </c:pt>
                <c:pt idx="3">
                  <c:v>49.334000000000003</c:v>
                </c:pt>
                <c:pt idx="4">
                  <c:v>50.890999999999998</c:v>
                </c:pt>
                <c:pt idx="5">
                  <c:v>52.249000000000002</c:v>
                </c:pt>
                <c:pt idx="6">
                  <c:v>53.463999999999999</c:v>
                </c:pt>
                <c:pt idx="7">
                  <c:v>54.57</c:v>
                </c:pt>
                <c:pt idx="8">
                  <c:v>55.591999999999999</c:v>
                </c:pt>
                <c:pt idx="9">
                  <c:v>56.545000000000002</c:v>
                </c:pt>
                <c:pt idx="10">
                  <c:v>57.441000000000003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CB-47F7-88FE-BDB6458B7E37}"/>
            </c:ext>
          </c:extLst>
        </c:ser>
        <c:ser>
          <c:idx val="2"/>
          <c:order val="2"/>
          <c:tx>
            <c:strRef>
              <c:f>'B672-data'!$D$38</c:f>
              <c:strCache>
                <c:ptCount val="1"/>
                <c:pt idx="0">
                  <c:v>-(G-H298)/T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'B672-data'!$A$39:$A$57</c:f>
              <c:numCache>
                <c:formatCode>General</c:formatCode>
                <c:ptCount val="11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</c:numCache>
            </c:numRef>
          </c:xVal>
          <c:yVal>
            <c:numRef>
              <c:f>'B672-data'!$D$39:$D$57</c:f>
              <c:numCache>
                <c:formatCode>General</c:formatCode>
                <c:ptCount val="11"/>
                <c:pt idx="0">
                  <c:v>45.106000000000002</c:v>
                </c:pt>
                <c:pt idx="1">
                  <c:v>45.106000000000002</c:v>
                </c:pt>
                <c:pt idx="2">
                  <c:v>45.421999999999997</c:v>
                </c:pt>
                <c:pt idx="3">
                  <c:v>46.026000000000003</c:v>
                </c:pt>
                <c:pt idx="4">
                  <c:v>46.709000000000003</c:v>
                </c:pt>
                <c:pt idx="5">
                  <c:v>47.405999999999999</c:v>
                </c:pt>
                <c:pt idx="6">
                  <c:v>48.088999999999999</c:v>
                </c:pt>
                <c:pt idx="7">
                  <c:v>48.747999999999998</c:v>
                </c:pt>
                <c:pt idx="8">
                  <c:v>49.383000000000003</c:v>
                </c:pt>
                <c:pt idx="9">
                  <c:v>49.99</c:v>
                </c:pt>
                <c:pt idx="10">
                  <c:v>50.573999999999998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6CB-47F7-88FE-BDB6458B7E37}"/>
            </c:ext>
          </c:extLst>
        </c:ser>
        <c:ser>
          <c:idx val="3"/>
          <c:order val="3"/>
          <c:tx>
            <c:strRef>
              <c:f>'B672-data'!$E$38</c:f>
              <c:strCache>
                <c:ptCount val="1"/>
                <c:pt idx="0">
                  <c:v>H-H298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'B672-data'!$A$39:$A$57</c:f>
              <c:numCache>
                <c:formatCode>General</c:formatCode>
                <c:ptCount val="11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</c:numCache>
            </c:numRef>
          </c:xVal>
          <c:yVal>
            <c:numRef>
              <c:f>'B672-data'!$E$39:$E$57</c:f>
              <c:numCache>
                <c:formatCode>General</c:formatCode>
                <c:ptCount val="11"/>
                <c:pt idx="0">
                  <c:v>0</c:v>
                </c:pt>
                <c:pt idx="1">
                  <c:v>1.4999999999999999E-2</c:v>
                </c:pt>
                <c:pt idx="2">
                  <c:v>0.82499999999999996</c:v>
                </c:pt>
                <c:pt idx="3">
                  <c:v>1.6539999999999999</c:v>
                </c:pt>
                <c:pt idx="4">
                  <c:v>2.5089999999999999</c:v>
                </c:pt>
                <c:pt idx="5">
                  <c:v>3.39</c:v>
                </c:pt>
                <c:pt idx="6">
                  <c:v>4.3</c:v>
                </c:pt>
                <c:pt idx="7">
                  <c:v>5.24</c:v>
                </c:pt>
                <c:pt idx="8">
                  <c:v>6.2089999999999996</c:v>
                </c:pt>
                <c:pt idx="9">
                  <c:v>7.21</c:v>
                </c:pt>
                <c:pt idx="10">
                  <c:v>8.24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CB-47F7-88FE-BDB6458B7E37}"/>
            </c:ext>
          </c:extLst>
        </c:ser>
        <c:ser>
          <c:idx val="4"/>
          <c:order val="4"/>
          <c:tx>
            <c:strRef>
              <c:f>'B672-data'!$F$38</c:f>
              <c:strCache>
                <c:ptCount val="1"/>
                <c:pt idx="0">
                  <c:v>DH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'B672-data'!$A$39:$A$57</c:f>
              <c:numCache>
                <c:formatCode>General</c:formatCode>
                <c:ptCount val="11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</c:numCache>
            </c:numRef>
          </c:xVal>
          <c:yVal>
            <c:numRef>
              <c:f>'B672-data'!$F$39:$F$57</c:f>
              <c:numCache>
                <c:formatCode>General</c:formatCode>
                <c:ptCount val="11"/>
                <c:pt idx="0">
                  <c:v>-57.795000000000002</c:v>
                </c:pt>
                <c:pt idx="1">
                  <c:v>-57.798999999999999</c:v>
                </c:pt>
                <c:pt idx="2">
                  <c:v>-58.037999999999997</c:v>
                </c:pt>
                <c:pt idx="3">
                  <c:v>-58.274000000000001</c:v>
                </c:pt>
                <c:pt idx="4">
                  <c:v>-58.496000000000002</c:v>
                </c:pt>
                <c:pt idx="5">
                  <c:v>-58.707000000000001</c:v>
                </c:pt>
                <c:pt idx="6">
                  <c:v>-58.902000000000001</c:v>
                </c:pt>
                <c:pt idx="7">
                  <c:v>-59.08</c:v>
                </c:pt>
                <c:pt idx="8">
                  <c:v>-59.241999999999997</c:v>
                </c:pt>
                <c:pt idx="9">
                  <c:v>-59.387</c:v>
                </c:pt>
                <c:pt idx="10">
                  <c:v>-59.517000000000003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6CB-47F7-88FE-BDB6458B7E37}"/>
            </c:ext>
          </c:extLst>
        </c:ser>
        <c:ser>
          <c:idx val="5"/>
          <c:order val="5"/>
          <c:tx>
            <c:strRef>
              <c:f>'B672-data'!$G$38</c:f>
              <c:strCache>
                <c:ptCount val="1"/>
                <c:pt idx="0">
                  <c:v>DG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'B672-data'!$A$39:$A$57</c:f>
              <c:numCache>
                <c:formatCode>General</c:formatCode>
                <c:ptCount val="11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</c:numCache>
            </c:numRef>
          </c:xVal>
          <c:yVal>
            <c:numRef>
              <c:f>'B672-data'!$G$39:$G$57</c:f>
              <c:numCache>
                <c:formatCode>General</c:formatCode>
                <c:ptCount val="11"/>
                <c:pt idx="0">
                  <c:v>-54.634</c:v>
                </c:pt>
                <c:pt idx="1">
                  <c:v>-54.613999999999997</c:v>
                </c:pt>
                <c:pt idx="2">
                  <c:v>-53.515000000000001</c:v>
                </c:pt>
                <c:pt idx="3">
                  <c:v>-52.357999999999997</c:v>
                </c:pt>
                <c:pt idx="4">
                  <c:v>-51.152999999999999</c:v>
                </c:pt>
                <c:pt idx="5">
                  <c:v>-49.911999999999999</c:v>
                </c:pt>
                <c:pt idx="6">
                  <c:v>-48.643000000000001</c:v>
                </c:pt>
                <c:pt idx="7">
                  <c:v>-47.348999999999997</c:v>
                </c:pt>
                <c:pt idx="8">
                  <c:v>-46.039000000000001</c:v>
                </c:pt>
                <c:pt idx="9">
                  <c:v>-44.71</c:v>
                </c:pt>
                <c:pt idx="10">
                  <c:v>-43.369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6CB-47F7-88FE-BDB6458B7E37}"/>
            </c:ext>
          </c:extLst>
        </c:ser>
        <c:ser>
          <c:idx val="6"/>
          <c:order val="6"/>
          <c:tx>
            <c:strRef>
              <c:f>'B672-data'!$H$38</c:f>
              <c:strCache>
                <c:ptCount val="1"/>
                <c:pt idx="0">
                  <c:v>log K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'B672-data'!$A$39:$A$57</c:f>
              <c:numCache>
                <c:formatCode>General</c:formatCode>
                <c:ptCount val="11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</c:numCache>
            </c:numRef>
          </c:xVal>
          <c:yVal>
            <c:numRef>
              <c:f>'B672-data'!$H$39:$H$57</c:f>
              <c:numCache>
                <c:formatCode>General</c:formatCode>
                <c:ptCount val="11"/>
                <c:pt idx="0">
                  <c:v>40.046999999999997</c:v>
                </c:pt>
                <c:pt idx="1">
                  <c:v>39.786000000000001</c:v>
                </c:pt>
                <c:pt idx="2">
                  <c:v>29.239000000000001</c:v>
                </c:pt>
                <c:pt idx="3">
                  <c:v>22.885000000000002</c:v>
                </c:pt>
                <c:pt idx="4">
                  <c:v>18.632000000000001</c:v>
                </c:pt>
                <c:pt idx="5">
                  <c:v>15.583</c:v>
                </c:pt>
                <c:pt idx="6">
                  <c:v>13.289</c:v>
                </c:pt>
                <c:pt idx="7">
                  <c:v>11.497999999999999</c:v>
                </c:pt>
                <c:pt idx="8">
                  <c:v>10.061999999999999</c:v>
                </c:pt>
                <c:pt idx="9">
                  <c:v>8.8829999999999991</c:v>
                </c:pt>
                <c:pt idx="10">
                  <c:v>7.899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6CB-47F7-88FE-BDB6458B7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738239"/>
        <c:axId val="911716239"/>
      </c:scatterChart>
      <c:valAx>
        <c:axId val="1962738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716239"/>
        <c:crosses val="autoZero"/>
        <c:crossBetween val="midCat"/>
      </c:valAx>
      <c:valAx>
        <c:axId val="911716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2738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359226</xdr:colOff>
      <xdr:row>1</xdr:row>
      <xdr:rowOff>16328</xdr:rowOff>
    </xdr:from>
    <xdr:to>
      <xdr:col>21</xdr:col>
      <xdr:colOff>223156</xdr:colOff>
      <xdr:row>17</xdr:row>
      <xdr:rowOff>32657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20EF9F-0A90-27B8-DA1B-59343505E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340179</xdr:colOff>
      <xdr:row>17</xdr:row>
      <xdr:rowOff>100693</xdr:rowOff>
    </xdr:from>
    <xdr:to>
      <xdr:col>22</xdr:col>
      <xdr:colOff>555172</xdr:colOff>
      <xdr:row>43</xdr:row>
      <xdr:rowOff>141515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487193-BB3F-E5E2-1373-BF106751D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141514</xdr:colOff>
      <xdr:row>17</xdr:row>
      <xdr:rowOff>95250</xdr:rowOff>
    </xdr:from>
    <xdr:to>
      <xdr:col>9</xdr:col>
      <xdr:colOff>174172</xdr:colOff>
      <xdr:row>40</xdr:row>
      <xdr:rowOff>10885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52DD65-6CF9-30DA-A936-DA391713F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379486</xdr:colOff>
      <xdr:row>0</xdr:row>
      <xdr:rowOff>146957</xdr:rowOff>
    </xdr:from>
    <xdr:to>
      <xdr:col>18</xdr:col>
      <xdr:colOff>500743</xdr:colOff>
      <xdr:row>38</xdr:row>
      <xdr:rowOff>27215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53DDC9-3912-2784-CD66-F01C56C45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205242</xdr:colOff>
      <xdr:row>38</xdr:row>
      <xdr:rowOff>156027</xdr:rowOff>
    </xdr:from>
    <xdr:to>
      <xdr:col>18</xdr:col>
      <xdr:colOff>544286</xdr:colOff>
      <xdr:row>67</xdr:row>
      <xdr:rowOff>64860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5B32A4D-FB63-A663-DA15-6A810E8C8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4177-8A43-4CE8-B956-D9F986EDCCD8}">
  <dimension ref="A2:L64"/>
  <sheetViews>
    <sheetView tabSelected="1" workbookViewId="0"/>
  </sheetViews>
  <sheetFormatPr defaultRowHeight="14.6" x14ac:dyDescent="0.4"/>
  <cols>
    <col min="5" max="5" width="11.4609375" bestFit="1" customWidth="1"/>
    <col min="7" max="8" width="11.69140625" bestFit="1" customWidth="1"/>
  </cols>
  <sheetData>
    <row r="2" spans="1:12" x14ac:dyDescent="0.4">
      <c r="C2" s="19" t="s">
        <v>61</v>
      </c>
    </row>
    <row r="3" spans="1:12" x14ac:dyDescent="0.4">
      <c r="B3" s="19" t="s">
        <v>58</v>
      </c>
      <c r="C3" s="19" t="s">
        <v>60</v>
      </c>
      <c r="D3" s="19" t="s">
        <v>59</v>
      </c>
      <c r="E3" s="19"/>
      <c r="F3" s="19" t="s">
        <v>58</v>
      </c>
      <c r="G3" s="19" t="s">
        <v>82</v>
      </c>
      <c r="H3" s="19" t="s">
        <v>81</v>
      </c>
      <c r="I3" s="19" t="s">
        <v>83</v>
      </c>
      <c r="J3" s="19" t="s">
        <v>58</v>
      </c>
      <c r="K3" s="19" t="s">
        <v>82</v>
      </c>
      <c r="L3" s="19" t="s">
        <v>81</v>
      </c>
    </row>
    <row r="4" spans="1:12" x14ac:dyDescent="0.4">
      <c r="A4">
        <v>0.01</v>
      </c>
      <c r="B4">
        <v>0.01</v>
      </c>
      <c r="F4">
        <v>0.01</v>
      </c>
      <c r="G4">
        <v>42.811999999999998</v>
      </c>
      <c r="H4">
        <v>45.034999999999997</v>
      </c>
      <c r="I4">
        <f t="shared" ref="I4:I17" si="0">H4-G4</f>
        <v>2.222999999999999</v>
      </c>
      <c r="J4">
        <v>0.01</v>
      </c>
      <c r="K4">
        <v>42.811999999999998</v>
      </c>
      <c r="L4">
        <v>45.034999999999997</v>
      </c>
    </row>
    <row r="5" spans="1:12" x14ac:dyDescent="0.4">
      <c r="A5">
        <v>25</v>
      </c>
      <c r="B5">
        <v>25</v>
      </c>
      <c r="C5">
        <v>-1.5069999999999999</v>
      </c>
      <c r="D5">
        <v>-1.5109999999999999</v>
      </c>
      <c r="F5">
        <v>25</v>
      </c>
      <c r="G5">
        <v>40.040999999999997</v>
      </c>
      <c r="H5">
        <v>41.552</v>
      </c>
      <c r="I5">
        <f t="shared" si="0"/>
        <v>1.5110000000000028</v>
      </c>
      <c r="J5">
        <v>5</v>
      </c>
      <c r="K5">
        <v>42.218000000000004</v>
      </c>
      <c r="L5">
        <v>44.286999999999999</v>
      </c>
    </row>
    <row r="6" spans="1:12" x14ac:dyDescent="0.4">
      <c r="A6">
        <v>100</v>
      </c>
      <c r="B6">
        <v>100</v>
      </c>
      <c r="C6">
        <v>-8.0000000000000002E-3</v>
      </c>
      <c r="D6">
        <v>1E-3</v>
      </c>
      <c r="F6">
        <v>100</v>
      </c>
      <c r="G6">
        <v>34.033999999999999</v>
      </c>
      <c r="H6">
        <v>34.033000000000001</v>
      </c>
      <c r="I6">
        <f t="shared" si="0"/>
        <v>-9.9999999999766942E-4</v>
      </c>
      <c r="J6">
        <v>10</v>
      </c>
      <c r="K6">
        <v>41.643000000000001</v>
      </c>
      <c r="L6">
        <v>43.566000000000003</v>
      </c>
    </row>
    <row r="7" spans="1:12" x14ac:dyDescent="0.4">
      <c r="A7">
        <v>200</v>
      </c>
      <c r="B7">
        <v>200</v>
      </c>
      <c r="C7">
        <v>1.145</v>
      </c>
      <c r="D7">
        <v>5.3999999999999999E-2</v>
      </c>
      <c r="F7">
        <v>200</v>
      </c>
      <c r="G7">
        <v>29.106000000000002</v>
      </c>
      <c r="H7">
        <v>29.052</v>
      </c>
      <c r="I7">
        <f t="shared" si="0"/>
        <v>-5.4000000000002046E-2</v>
      </c>
      <c r="J7">
        <v>15</v>
      </c>
      <c r="K7">
        <v>41.09</v>
      </c>
      <c r="L7">
        <v>42.87</v>
      </c>
    </row>
    <row r="8" spans="1:12" x14ac:dyDescent="0.4">
      <c r="A8">
        <v>300</v>
      </c>
      <c r="B8">
        <v>300</v>
      </c>
      <c r="C8">
        <v>1.8180000000000001</v>
      </c>
      <c r="D8">
        <v>0.109</v>
      </c>
      <c r="F8">
        <v>300</v>
      </c>
      <c r="G8">
        <v>25.988</v>
      </c>
      <c r="H8">
        <v>25.878</v>
      </c>
      <c r="I8">
        <f t="shared" si="0"/>
        <v>-0.10999999999999943</v>
      </c>
      <c r="J8">
        <v>20</v>
      </c>
      <c r="K8">
        <v>40.555999999999997</v>
      </c>
      <c r="L8">
        <v>42.198999999999998</v>
      </c>
    </row>
    <row r="9" spans="1:12" x14ac:dyDescent="0.4">
      <c r="A9">
        <v>400</v>
      </c>
      <c r="B9">
        <v>400</v>
      </c>
      <c r="C9">
        <v>2.2370000000000001</v>
      </c>
      <c r="D9">
        <v>0.16200000000000001</v>
      </c>
      <c r="F9">
        <v>400</v>
      </c>
      <c r="G9">
        <v>23.859000000000002</v>
      </c>
      <c r="H9">
        <v>23.696999999999999</v>
      </c>
      <c r="I9">
        <f t="shared" si="0"/>
        <v>-0.16200000000000259</v>
      </c>
      <c r="J9">
        <v>25</v>
      </c>
      <c r="K9">
        <v>40.040999999999997</v>
      </c>
      <c r="L9">
        <v>41.552</v>
      </c>
    </row>
    <row r="10" spans="1:12" x14ac:dyDescent="0.4">
      <c r="A10">
        <v>500</v>
      </c>
      <c r="B10">
        <v>500</v>
      </c>
      <c r="C10">
        <v>2.5089999999999999</v>
      </c>
      <c r="D10">
        <v>0.21099999999999999</v>
      </c>
      <c r="F10">
        <v>500</v>
      </c>
      <c r="G10">
        <v>22.329000000000001</v>
      </c>
      <c r="H10">
        <v>22.117999999999999</v>
      </c>
      <c r="I10">
        <f t="shared" si="0"/>
        <v>-0.21100000000000207</v>
      </c>
      <c r="J10">
        <v>30</v>
      </c>
      <c r="K10">
        <v>39.543999999999997</v>
      </c>
      <c r="L10">
        <v>40.927999999999997</v>
      </c>
    </row>
    <row r="11" spans="1:12" x14ac:dyDescent="0.4">
      <c r="A11">
        <v>600</v>
      </c>
      <c r="B11">
        <v>600</v>
      </c>
      <c r="C11">
        <v>2.69</v>
      </c>
      <c r="D11">
        <v>0.25600000000000001</v>
      </c>
      <c r="F11">
        <v>600</v>
      </c>
      <c r="G11">
        <v>21.186</v>
      </c>
      <c r="H11">
        <v>20.93</v>
      </c>
      <c r="I11">
        <f t="shared" si="0"/>
        <v>-0.25600000000000023</v>
      </c>
      <c r="J11">
        <v>35</v>
      </c>
      <c r="K11">
        <v>39.063000000000002</v>
      </c>
      <c r="L11">
        <v>40.325000000000003</v>
      </c>
    </row>
    <row r="12" spans="1:12" x14ac:dyDescent="0.4">
      <c r="A12">
        <v>700</v>
      </c>
      <c r="B12">
        <v>700</v>
      </c>
      <c r="C12">
        <v>2.8109999999999999</v>
      </c>
      <c r="D12">
        <v>0.29699999999999999</v>
      </c>
      <c r="F12">
        <v>700</v>
      </c>
      <c r="G12">
        <v>20.308</v>
      </c>
      <c r="H12">
        <v>20.010999999999999</v>
      </c>
      <c r="I12">
        <f t="shared" si="0"/>
        <v>-0.2970000000000006</v>
      </c>
      <c r="J12">
        <v>40</v>
      </c>
      <c r="K12">
        <v>38.598999999999997</v>
      </c>
      <c r="L12">
        <v>39.741999999999997</v>
      </c>
    </row>
    <row r="13" spans="1:12" x14ac:dyDescent="0.4">
      <c r="A13">
        <v>800</v>
      </c>
      <c r="B13">
        <v>800</v>
      </c>
      <c r="C13">
        <v>2.8929999999999998</v>
      </c>
      <c r="D13">
        <v>0.33400000000000002</v>
      </c>
      <c r="F13">
        <v>800</v>
      </c>
      <c r="G13">
        <v>19.617999999999999</v>
      </c>
      <c r="H13">
        <v>19.283000000000001</v>
      </c>
      <c r="I13">
        <f t="shared" si="0"/>
        <v>-0.3349999999999973</v>
      </c>
      <c r="J13">
        <v>45</v>
      </c>
      <c r="K13">
        <v>38.149000000000001</v>
      </c>
      <c r="L13">
        <v>39.177999999999997</v>
      </c>
    </row>
    <row r="14" spans="1:12" x14ac:dyDescent="0.4">
      <c r="A14">
        <v>900</v>
      </c>
      <c r="B14">
        <v>900</v>
      </c>
      <c r="C14">
        <v>2.9460000000000002</v>
      </c>
      <c r="D14">
        <v>0.36899999999999999</v>
      </c>
      <c r="F14">
        <v>900</v>
      </c>
      <c r="G14">
        <v>19.065999999999999</v>
      </c>
      <c r="H14">
        <v>18.696999999999999</v>
      </c>
      <c r="I14">
        <f t="shared" si="0"/>
        <v>-0.36899999999999977</v>
      </c>
      <c r="J14">
        <v>50</v>
      </c>
      <c r="K14">
        <v>37.713999999999999</v>
      </c>
      <c r="L14">
        <v>38.633000000000003</v>
      </c>
    </row>
    <row r="15" spans="1:12" x14ac:dyDescent="0.4">
      <c r="A15">
        <v>1000</v>
      </c>
      <c r="B15">
        <v>1000</v>
      </c>
      <c r="C15">
        <v>2.98</v>
      </c>
      <c r="D15">
        <v>0.4</v>
      </c>
      <c r="F15">
        <v>1000</v>
      </c>
      <c r="G15">
        <v>18.619</v>
      </c>
      <c r="H15">
        <v>18.219000000000001</v>
      </c>
      <c r="I15">
        <f t="shared" si="0"/>
        <v>-0.39999999999999858</v>
      </c>
      <c r="J15">
        <v>55</v>
      </c>
      <c r="K15">
        <v>37.292999999999999</v>
      </c>
      <c r="L15">
        <v>38.104999999999997</v>
      </c>
    </row>
    <row r="16" spans="1:12" x14ac:dyDescent="0.4">
      <c r="A16">
        <v>1100</v>
      </c>
      <c r="B16">
        <v>1100</v>
      </c>
      <c r="C16">
        <v>3</v>
      </c>
      <c r="D16">
        <v>0.42899999999999999</v>
      </c>
      <c r="F16">
        <v>1100</v>
      </c>
      <c r="G16">
        <v>18.251999999999999</v>
      </c>
      <c r="H16">
        <v>17.823</v>
      </c>
      <c r="I16">
        <f t="shared" si="0"/>
        <v>-0.42899999999999849</v>
      </c>
      <c r="J16">
        <v>60</v>
      </c>
      <c r="K16">
        <v>36.886000000000003</v>
      </c>
      <c r="L16">
        <v>37.594000000000001</v>
      </c>
    </row>
    <row r="17" spans="1:12" x14ac:dyDescent="0.4">
      <c r="A17">
        <v>1200</v>
      </c>
      <c r="B17">
        <v>1200</v>
      </c>
      <c r="C17">
        <v>3.0089999999999999</v>
      </c>
      <c r="D17">
        <v>0.45500000000000002</v>
      </c>
      <c r="F17">
        <v>1200</v>
      </c>
      <c r="G17">
        <v>17.948</v>
      </c>
      <c r="H17">
        <v>17.492999999999999</v>
      </c>
      <c r="I17">
        <f t="shared" si="0"/>
        <v>-0.45500000000000185</v>
      </c>
      <c r="J17">
        <v>65</v>
      </c>
      <c r="K17">
        <v>36.49</v>
      </c>
      <c r="L17">
        <v>37.098999999999997</v>
      </c>
    </row>
    <row r="18" spans="1:12" x14ac:dyDescent="0.4">
      <c r="A18">
        <v>1300</v>
      </c>
      <c r="J18">
        <v>70</v>
      </c>
      <c r="K18">
        <v>36.106999999999999</v>
      </c>
      <c r="L18">
        <v>36.619</v>
      </c>
    </row>
    <row r="19" spans="1:12" x14ac:dyDescent="0.4">
      <c r="A19">
        <v>1400</v>
      </c>
      <c r="J19">
        <v>75</v>
      </c>
      <c r="K19">
        <v>35.735999999999997</v>
      </c>
      <c r="L19">
        <v>36.154000000000003</v>
      </c>
    </row>
    <row r="20" spans="1:12" x14ac:dyDescent="0.4">
      <c r="A20">
        <v>1500</v>
      </c>
      <c r="J20">
        <v>80</v>
      </c>
      <c r="K20">
        <v>35.375</v>
      </c>
      <c r="L20">
        <v>35.703000000000003</v>
      </c>
    </row>
    <row r="21" spans="1:12" x14ac:dyDescent="0.4">
      <c r="A21">
        <v>1600</v>
      </c>
      <c r="J21">
        <v>85</v>
      </c>
      <c r="K21">
        <v>35.024999999999999</v>
      </c>
      <c r="L21">
        <v>35.265000000000001</v>
      </c>
    </row>
    <row r="22" spans="1:12" x14ac:dyDescent="0.4">
      <c r="A22">
        <v>1700</v>
      </c>
      <c r="J22">
        <v>90</v>
      </c>
      <c r="K22">
        <v>34.685000000000002</v>
      </c>
      <c r="L22">
        <v>34.841000000000001</v>
      </c>
    </row>
    <row r="23" spans="1:12" x14ac:dyDescent="0.4">
      <c r="A23">
        <v>1800</v>
      </c>
      <c r="J23">
        <v>95</v>
      </c>
      <c r="K23">
        <v>34.354999999999997</v>
      </c>
      <c r="L23">
        <v>34.427999999999997</v>
      </c>
    </row>
    <row r="24" spans="1:12" x14ac:dyDescent="0.4">
      <c r="A24">
        <v>1900</v>
      </c>
      <c r="J24">
        <v>100</v>
      </c>
      <c r="K24">
        <v>34.033999999999999</v>
      </c>
      <c r="L24">
        <v>34.033000000000001</v>
      </c>
    </row>
    <row r="25" spans="1:12" x14ac:dyDescent="0.4">
      <c r="A25">
        <v>2000</v>
      </c>
      <c r="J25">
        <v>105</v>
      </c>
      <c r="K25">
        <v>33.722000000000001</v>
      </c>
      <c r="L25">
        <v>33.718000000000004</v>
      </c>
    </row>
    <row r="26" spans="1:12" x14ac:dyDescent="0.4">
      <c r="A26">
        <v>2100</v>
      </c>
      <c r="J26">
        <v>110</v>
      </c>
      <c r="K26">
        <v>33.417999999999999</v>
      </c>
      <c r="L26">
        <v>33.411999999999999</v>
      </c>
    </row>
    <row r="27" spans="1:12" x14ac:dyDescent="0.4">
      <c r="A27">
        <v>2200</v>
      </c>
      <c r="J27">
        <v>115</v>
      </c>
      <c r="K27">
        <v>33.122999999999998</v>
      </c>
      <c r="L27">
        <v>33.113999999999997</v>
      </c>
    </row>
    <row r="28" spans="1:12" x14ac:dyDescent="0.4">
      <c r="A28">
        <v>2300</v>
      </c>
      <c r="J28">
        <v>120</v>
      </c>
      <c r="K28">
        <v>32.835999999999999</v>
      </c>
      <c r="L28">
        <v>32.823999999999998</v>
      </c>
    </row>
    <row r="29" spans="1:12" x14ac:dyDescent="0.4">
      <c r="A29">
        <v>2400</v>
      </c>
      <c r="J29">
        <v>125</v>
      </c>
      <c r="K29">
        <v>32.555999999999997</v>
      </c>
      <c r="L29">
        <v>32.542000000000002</v>
      </c>
    </row>
    <row r="30" spans="1:12" x14ac:dyDescent="0.4">
      <c r="A30">
        <v>2500</v>
      </c>
      <c r="J30">
        <v>130</v>
      </c>
      <c r="K30">
        <v>32.283000000000001</v>
      </c>
      <c r="L30">
        <v>32.267000000000003</v>
      </c>
    </row>
    <row r="31" spans="1:12" x14ac:dyDescent="0.4">
      <c r="A31">
        <v>2600</v>
      </c>
      <c r="J31">
        <v>135</v>
      </c>
      <c r="K31">
        <v>32.018000000000001</v>
      </c>
      <c r="L31">
        <v>31.998999999999999</v>
      </c>
    </row>
    <row r="32" spans="1:12" x14ac:dyDescent="0.4">
      <c r="A32">
        <v>2700</v>
      </c>
      <c r="J32">
        <v>140</v>
      </c>
      <c r="K32">
        <v>31.759</v>
      </c>
      <c r="L32">
        <v>31.738</v>
      </c>
    </row>
    <row r="33" spans="1:12" x14ac:dyDescent="0.4">
      <c r="A33">
        <v>2800</v>
      </c>
      <c r="J33">
        <v>145</v>
      </c>
      <c r="K33">
        <v>31.507000000000001</v>
      </c>
      <c r="L33">
        <v>31.483000000000001</v>
      </c>
    </row>
    <row r="34" spans="1:12" x14ac:dyDescent="0.4">
      <c r="A34">
        <v>2900</v>
      </c>
      <c r="J34">
        <v>150</v>
      </c>
      <c r="K34">
        <v>31.262</v>
      </c>
      <c r="L34">
        <v>31.234999999999999</v>
      </c>
    </row>
    <row r="35" spans="1:12" x14ac:dyDescent="0.4">
      <c r="A35">
        <v>3000</v>
      </c>
      <c r="J35">
        <v>155</v>
      </c>
      <c r="K35">
        <v>31.021999999999998</v>
      </c>
      <c r="L35">
        <v>30.992999999999999</v>
      </c>
    </row>
    <row r="36" spans="1:12" x14ac:dyDescent="0.4">
      <c r="J36">
        <v>160</v>
      </c>
      <c r="K36">
        <v>30.788</v>
      </c>
      <c r="L36">
        <v>30.756</v>
      </c>
    </row>
    <row r="37" spans="1:12" x14ac:dyDescent="0.4">
      <c r="J37">
        <v>165</v>
      </c>
      <c r="K37">
        <v>30.56</v>
      </c>
      <c r="L37">
        <v>30.524999999999999</v>
      </c>
    </row>
    <row r="38" spans="1:12" x14ac:dyDescent="0.4">
      <c r="J38">
        <v>170</v>
      </c>
      <c r="K38">
        <v>30.337</v>
      </c>
      <c r="L38">
        <v>30.3</v>
      </c>
    </row>
    <row r="39" spans="1:12" x14ac:dyDescent="0.4">
      <c r="J39">
        <v>175</v>
      </c>
      <c r="K39">
        <v>30.12</v>
      </c>
      <c r="L39">
        <v>30.08</v>
      </c>
    </row>
    <row r="40" spans="1:12" x14ac:dyDescent="0.4">
      <c r="J40">
        <v>180</v>
      </c>
      <c r="K40">
        <v>29.907</v>
      </c>
      <c r="L40">
        <v>29.864999999999998</v>
      </c>
    </row>
    <row r="41" spans="1:12" x14ac:dyDescent="0.4">
      <c r="J41">
        <v>185</v>
      </c>
      <c r="K41">
        <v>29.7</v>
      </c>
      <c r="L41">
        <v>29.654</v>
      </c>
    </row>
    <row r="42" spans="1:12" x14ac:dyDescent="0.4">
      <c r="J42">
        <v>190</v>
      </c>
      <c r="K42">
        <v>29.497</v>
      </c>
      <c r="L42">
        <v>29.449000000000002</v>
      </c>
    </row>
    <row r="43" spans="1:12" x14ac:dyDescent="0.4">
      <c r="J43">
        <v>195</v>
      </c>
      <c r="K43">
        <v>29.298999999999999</v>
      </c>
      <c r="L43">
        <v>29.248000000000001</v>
      </c>
    </row>
    <row r="44" spans="1:12" x14ac:dyDescent="0.4">
      <c r="J44">
        <v>200</v>
      </c>
      <c r="K44">
        <v>29.106000000000002</v>
      </c>
      <c r="L44">
        <v>29.052</v>
      </c>
    </row>
    <row r="45" spans="1:12" x14ac:dyDescent="0.4">
      <c r="J45">
        <v>205</v>
      </c>
      <c r="K45">
        <v>28.917000000000002</v>
      </c>
      <c r="L45">
        <v>28.86</v>
      </c>
    </row>
    <row r="46" spans="1:12" x14ac:dyDescent="0.4">
      <c r="J46">
        <v>210</v>
      </c>
      <c r="K46">
        <v>28.731999999999999</v>
      </c>
      <c r="L46">
        <v>28.672000000000001</v>
      </c>
    </row>
    <row r="47" spans="1:12" x14ac:dyDescent="0.4">
      <c r="J47">
        <v>215</v>
      </c>
      <c r="K47">
        <v>28.55</v>
      </c>
      <c r="L47">
        <v>28.488</v>
      </c>
    </row>
    <row r="48" spans="1:12" x14ac:dyDescent="0.4">
      <c r="J48">
        <v>220</v>
      </c>
      <c r="K48">
        <v>28.373000000000001</v>
      </c>
      <c r="L48">
        <v>28.308</v>
      </c>
    </row>
    <row r="49" spans="10:12" x14ac:dyDescent="0.4">
      <c r="J49">
        <v>225</v>
      </c>
      <c r="K49">
        <v>28.2</v>
      </c>
      <c r="L49">
        <v>28.132000000000001</v>
      </c>
    </row>
    <row r="50" spans="10:12" x14ac:dyDescent="0.4">
      <c r="J50">
        <v>230</v>
      </c>
      <c r="K50">
        <v>28.03</v>
      </c>
      <c r="L50">
        <v>27.96</v>
      </c>
    </row>
    <row r="51" spans="10:12" x14ac:dyDescent="0.4">
      <c r="J51">
        <v>235</v>
      </c>
      <c r="K51">
        <v>27.864000000000001</v>
      </c>
      <c r="L51">
        <v>27.791</v>
      </c>
    </row>
    <row r="52" spans="10:12" x14ac:dyDescent="0.4">
      <c r="J52">
        <v>240</v>
      </c>
      <c r="K52">
        <v>27.702000000000002</v>
      </c>
      <c r="L52">
        <v>27.626000000000001</v>
      </c>
    </row>
    <row r="53" spans="10:12" x14ac:dyDescent="0.4">
      <c r="J53">
        <v>245</v>
      </c>
      <c r="K53">
        <v>27.542999999999999</v>
      </c>
      <c r="L53">
        <v>27.463999999999999</v>
      </c>
    </row>
    <row r="54" spans="10:12" x14ac:dyDescent="0.4">
      <c r="J54">
        <v>250</v>
      </c>
      <c r="K54">
        <v>27.387</v>
      </c>
      <c r="L54">
        <v>27.305</v>
      </c>
    </row>
    <row r="55" spans="10:12" x14ac:dyDescent="0.4">
      <c r="J55">
        <v>255</v>
      </c>
      <c r="K55">
        <v>27.234000000000002</v>
      </c>
      <c r="L55">
        <v>27.149000000000001</v>
      </c>
    </row>
    <row r="56" spans="10:12" x14ac:dyDescent="0.4">
      <c r="J56">
        <v>260</v>
      </c>
      <c r="K56">
        <v>27.084</v>
      </c>
      <c r="L56">
        <v>26.997</v>
      </c>
    </row>
    <row r="57" spans="10:12" x14ac:dyDescent="0.4">
      <c r="J57">
        <v>265</v>
      </c>
      <c r="K57">
        <v>26.937999999999999</v>
      </c>
      <c r="L57">
        <v>26.847000000000001</v>
      </c>
    </row>
    <row r="58" spans="10:12" x14ac:dyDescent="0.4">
      <c r="J58">
        <v>270</v>
      </c>
      <c r="K58">
        <v>26.794</v>
      </c>
      <c r="L58">
        <v>26.701000000000001</v>
      </c>
    </row>
    <row r="59" spans="10:12" x14ac:dyDescent="0.4">
      <c r="J59">
        <v>275</v>
      </c>
      <c r="K59">
        <v>26.652999999999999</v>
      </c>
      <c r="L59">
        <v>26.556999999999999</v>
      </c>
    </row>
    <row r="60" spans="10:12" x14ac:dyDescent="0.4">
      <c r="J60">
        <v>280</v>
      </c>
      <c r="K60">
        <v>26.515000000000001</v>
      </c>
      <c r="L60">
        <v>26.416</v>
      </c>
    </row>
    <row r="61" spans="10:12" x14ac:dyDescent="0.4">
      <c r="J61">
        <v>285</v>
      </c>
      <c r="K61">
        <v>26.379000000000001</v>
      </c>
      <c r="L61">
        <v>26.277999999999999</v>
      </c>
    </row>
    <row r="62" spans="10:12" x14ac:dyDescent="0.4">
      <c r="J62">
        <v>290</v>
      </c>
      <c r="K62">
        <v>26.245999999999999</v>
      </c>
      <c r="L62">
        <v>26.141999999999999</v>
      </c>
    </row>
    <row r="63" spans="10:12" x14ac:dyDescent="0.4">
      <c r="J63">
        <v>295</v>
      </c>
      <c r="K63">
        <v>26.116</v>
      </c>
      <c r="L63">
        <v>26.009</v>
      </c>
    </row>
    <row r="64" spans="10:12" x14ac:dyDescent="0.4">
      <c r="J64">
        <v>300</v>
      </c>
      <c r="K64">
        <v>25.988</v>
      </c>
      <c r="L64">
        <v>25.878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2ABD-DBE1-4FD7-91F5-0679C38D3580}">
  <dimension ref="A1:AD57"/>
  <sheetViews>
    <sheetView zoomScaleNormal="100" workbookViewId="0"/>
  </sheetViews>
  <sheetFormatPr defaultRowHeight="14.6" x14ac:dyDescent="0.4"/>
  <cols>
    <col min="2" max="2" width="10.61328125" customWidth="1"/>
    <col min="4" max="4" width="10.69140625" bestFit="1" customWidth="1"/>
    <col min="9" max="9" width="10.3828125" bestFit="1" customWidth="1"/>
    <col min="20" max="22" width="0" hidden="1" customWidth="1"/>
    <col min="23" max="23" width="10.69140625" hidden="1" customWidth="1"/>
    <col min="24" max="28" width="0" hidden="1" customWidth="1"/>
    <col min="29" max="29" width="10.69140625" hidden="1" customWidth="1"/>
    <col min="30" max="30" width="0" hidden="1" customWidth="1"/>
  </cols>
  <sheetData>
    <row r="1" spans="1:30" ht="18.45" x14ac:dyDescent="0.5">
      <c r="A1" s="27" t="s">
        <v>68</v>
      </c>
      <c r="C1" t="s">
        <v>87</v>
      </c>
      <c r="D1" s="30" t="s">
        <v>69</v>
      </c>
      <c r="T1" s="27" t="s">
        <v>72</v>
      </c>
      <c r="U1" t="s">
        <v>86</v>
      </c>
      <c r="Z1" s="27" t="s">
        <v>73</v>
      </c>
      <c r="AA1" t="s">
        <v>89</v>
      </c>
    </row>
    <row r="2" spans="1:30" x14ac:dyDescent="0.4">
      <c r="A2" s="19"/>
      <c r="B2" s="19" t="s">
        <v>49</v>
      </c>
      <c r="C2" s="19" t="s">
        <v>49</v>
      </c>
      <c r="D2" s="19" t="s">
        <v>49</v>
      </c>
      <c r="E2" s="19" t="s">
        <v>66</v>
      </c>
      <c r="F2" s="19" t="s">
        <v>66</v>
      </c>
      <c r="G2" s="19" t="s">
        <v>66</v>
      </c>
      <c r="T2" s="19"/>
      <c r="U2" s="19" t="s">
        <v>49</v>
      </c>
      <c r="V2" s="19" t="s">
        <v>49</v>
      </c>
      <c r="W2" s="19" t="s">
        <v>49</v>
      </c>
      <c r="X2" s="19" t="s">
        <v>66</v>
      </c>
      <c r="Z2" s="19"/>
      <c r="AA2" s="19" t="s">
        <v>49</v>
      </c>
      <c r="AB2" s="19" t="s">
        <v>49</v>
      </c>
      <c r="AC2" s="19" t="s">
        <v>49</v>
      </c>
      <c r="AD2" s="19" t="s">
        <v>66</v>
      </c>
    </row>
    <row r="3" spans="1:30" x14ac:dyDescent="0.4">
      <c r="A3" s="19" t="s">
        <v>62</v>
      </c>
      <c r="B3" s="19" t="s">
        <v>63</v>
      </c>
      <c r="C3" s="19" t="s">
        <v>3</v>
      </c>
      <c r="D3" s="26" t="s">
        <v>71</v>
      </c>
      <c r="E3" s="19" t="s">
        <v>64</v>
      </c>
      <c r="F3" s="19" t="s">
        <v>1</v>
      </c>
      <c r="G3" s="19" t="s">
        <v>2</v>
      </c>
      <c r="H3" s="19" t="s">
        <v>65</v>
      </c>
      <c r="I3" s="19" t="s">
        <v>85</v>
      </c>
      <c r="J3" s="19" t="s">
        <v>84</v>
      </c>
      <c r="T3" s="19" t="s">
        <v>62</v>
      </c>
      <c r="U3" s="19" t="s">
        <v>63</v>
      </c>
      <c r="V3" s="19" t="s">
        <v>3</v>
      </c>
      <c r="W3" s="26" t="s">
        <v>71</v>
      </c>
      <c r="X3" s="19" t="s">
        <v>64</v>
      </c>
      <c r="Z3" s="19" t="s">
        <v>62</v>
      </c>
      <c r="AA3" s="19" t="s">
        <v>63</v>
      </c>
      <c r="AB3" s="19" t="s">
        <v>3</v>
      </c>
      <c r="AC3" s="26" t="s">
        <v>71</v>
      </c>
      <c r="AD3" s="19" t="s">
        <v>64</v>
      </c>
    </row>
    <row r="4" spans="1:30" x14ac:dyDescent="0.4">
      <c r="A4">
        <v>298.14999999999998</v>
      </c>
      <c r="B4">
        <v>17.997</v>
      </c>
      <c r="C4">
        <v>16.718</v>
      </c>
      <c r="D4">
        <v>16.718</v>
      </c>
      <c r="E4">
        <v>0</v>
      </c>
      <c r="F4">
        <v>-68.314999999999998</v>
      </c>
      <c r="G4">
        <v>-56.69</v>
      </c>
      <c r="H4">
        <v>41.554000000000002</v>
      </c>
      <c r="I4">
        <v>40.046999999999997</v>
      </c>
      <c r="J4">
        <f>I4-H4</f>
        <v>-1.507000000000005</v>
      </c>
      <c r="T4">
        <v>298.14999999999998</v>
      </c>
      <c r="U4">
        <v>6.8920000000000003</v>
      </c>
      <c r="V4">
        <v>31.207000000000001</v>
      </c>
      <c r="W4">
        <v>31.207000000000001</v>
      </c>
      <c r="X4">
        <v>0</v>
      </c>
      <c r="Z4">
        <v>298.14999999999998</v>
      </c>
      <c r="AA4">
        <v>7.0209999999999999</v>
      </c>
      <c r="AB4">
        <v>49.005000000000003</v>
      </c>
      <c r="AC4">
        <v>49.005000000000003</v>
      </c>
      <c r="AD4">
        <v>0</v>
      </c>
    </row>
    <row r="5" spans="1:30" x14ac:dyDescent="0.4">
      <c r="A5">
        <v>300</v>
      </c>
      <c r="B5">
        <v>17.995000000000001</v>
      </c>
      <c r="C5">
        <v>16.829000000000001</v>
      </c>
      <c r="D5">
        <v>16.719000000000001</v>
      </c>
      <c r="E5">
        <v>3.3000000000000002E-2</v>
      </c>
      <c r="F5">
        <v>-68.302000000000007</v>
      </c>
      <c r="G5">
        <v>-56.618000000000002</v>
      </c>
      <c r="H5">
        <v>41.246000000000002</v>
      </c>
      <c r="I5">
        <v>39.786000000000001</v>
      </c>
      <c r="J5">
        <f>I5-H5</f>
        <v>-1.4600000000000009</v>
      </c>
      <c r="T5">
        <v>300</v>
      </c>
      <c r="U5">
        <v>6.8949999999999996</v>
      </c>
      <c r="V5">
        <v>31.25</v>
      </c>
      <c r="W5">
        <v>31.207000000000001</v>
      </c>
      <c r="X5">
        <v>1.2999999999999999E-2</v>
      </c>
      <c r="Z5">
        <v>300</v>
      </c>
      <c r="AA5">
        <v>7.0229999999999997</v>
      </c>
      <c r="AB5">
        <v>49.048999999999999</v>
      </c>
      <c r="AC5">
        <v>49.006</v>
      </c>
      <c r="AD5">
        <v>1.2999999999999999E-2</v>
      </c>
    </row>
    <row r="6" spans="1:30" x14ac:dyDescent="0.4">
      <c r="A6">
        <v>373.15</v>
      </c>
      <c r="B6">
        <v>18.152999999999999</v>
      </c>
      <c r="C6">
        <v>20.765000000000001</v>
      </c>
      <c r="D6">
        <v>17.138999999999999</v>
      </c>
      <c r="E6">
        <v>1.353</v>
      </c>
      <c r="F6">
        <v>-67.747</v>
      </c>
      <c r="G6">
        <v>-53.831000000000003</v>
      </c>
      <c r="H6">
        <v>31.527999999999999</v>
      </c>
      <c r="T6">
        <v>400</v>
      </c>
      <c r="U6">
        <v>6.9740000000000002</v>
      </c>
      <c r="V6">
        <v>33.247</v>
      </c>
      <c r="W6">
        <v>31.48</v>
      </c>
      <c r="X6">
        <v>0.70699999999999996</v>
      </c>
      <c r="Z6">
        <v>400</v>
      </c>
      <c r="AA6">
        <v>7.1959999999999997</v>
      </c>
      <c r="AB6">
        <v>51.09</v>
      </c>
      <c r="AC6">
        <v>49.283000000000001</v>
      </c>
      <c r="AD6">
        <v>0.72299999999999998</v>
      </c>
    </row>
    <row r="7" spans="1:30" x14ac:dyDescent="0.4">
      <c r="A7">
        <v>373.15</v>
      </c>
      <c r="B7">
        <v>8.1340000000000003</v>
      </c>
      <c r="C7">
        <v>46.920999999999999</v>
      </c>
      <c r="D7">
        <v>17.138999999999999</v>
      </c>
      <c r="E7">
        <v>11.113</v>
      </c>
      <c r="F7">
        <v>-57.987000000000002</v>
      </c>
      <c r="G7">
        <v>-53.831000000000003</v>
      </c>
      <c r="H7">
        <v>31.527999999999999</v>
      </c>
      <c r="T7">
        <v>500</v>
      </c>
      <c r="U7">
        <v>6.9930000000000003</v>
      </c>
      <c r="V7">
        <v>34.805999999999997</v>
      </c>
      <c r="W7">
        <v>31.994</v>
      </c>
      <c r="X7">
        <v>1.4059999999999999</v>
      </c>
      <c r="Z7">
        <v>500</v>
      </c>
      <c r="AA7">
        <v>7.431</v>
      </c>
      <c r="AB7">
        <v>52.720999999999997</v>
      </c>
      <c r="AC7">
        <v>49.813000000000002</v>
      </c>
      <c r="AD7">
        <v>1.454</v>
      </c>
    </row>
    <row r="8" spans="1:30" x14ac:dyDescent="0.4">
      <c r="A8">
        <v>400</v>
      </c>
      <c r="B8">
        <v>8.1859999999999999</v>
      </c>
      <c r="C8">
        <v>47.484000000000002</v>
      </c>
      <c r="D8">
        <v>19.123999999999999</v>
      </c>
      <c r="E8">
        <v>11.343999999999999</v>
      </c>
      <c r="F8">
        <v>-58.04</v>
      </c>
      <c r="G8">
        <v>-53.515999999999998</v>
      </c>
      <c r="H8">
        <v>29.24</v>
      </c>
      <c r="I8">
        <v>29.239000000000001</v>
      </c>
      <c r="J8">
        <f t="shared" ref="J8:J16" si="0">I8-H8</f>
        <v>-9.9999999999766942E-4</v>
      </c>
      <c r="T8">
        <v>600</v>
      </c>
      <c r="U8">
        <v>7.0090000000000003</v>
      </c>
      <c r="V8">
        <v>36.082000000000001</v>
      </c>
      <c r="W8">
        <v>32.572000000000003</v>
      </c>
      <c r="X8">
        <v>2.1059999999999999</v>
      </c>
      <c r="Z8">
        <v>600</v>
      </c>
      <c r="AA8">
        <v>7.67</v>
      </c>
      <c r="AB8">
        <v>54.097000000000001</v>
      </c>
      <c r="AC8">
        <v>50.414999999999999</v>
      </c>
      <c r="AD8">
        <v>2.2090000000000001</v>
      </c>
    </row>
    <row r="9" spans="1:30" x14ac:dyDescent="0.4">
      <c r="A9">
        <v>500</v>
      </c>
      <c r="B9">
        <v>8.4149999999999991</v>
      </c>
      <c r="C9">
        <v>49.334000000000003</v>
      </c>
      <c r="D9">
        <v>24.988</v>
      </c>
      <c r="E9">
        <v>12.173</v>
      </c>
      <c r="F9">
        <v>-58.274999999999999</v>
      </c>
      <c r="G9">
        <v>-52.359000000000002</v>
      </c>
      <c r="H9">
        <v>22.885999999999999</v>
      </c>
      <c r="I9">
        <v>22.885000000000002</v>
      </c>
      <c r="J9">
        <f t="shared" si="0"/>
        <v>-9.9999999999766942E-4</v>
      </c>
      <c r="T9">
        <v>700</v>
      </c>
      <c r="U9">
        <v>7.0359999999999996</v>
      </c>
      <c r="V9">
        <v>37.164000000000001</v>
      </c>
      <c r="W9">
        <v>33.152999999999999</v>
      </c>
      <c r="X9">
        <v>2.8079999999999998</v>
      </c>
      <c r="Z9">
        <v>700</v>
      </c>
      <c r="AA9">
        <v>7.883</v>
      </c>
      <c r="AB9">
        <v>55.295999999999999</v>
      </c>
      <c r="AC9">
        <v>51.029000000000003</v>
      </c>
      <c r="AD9">
        <v>2.9870000000000001</v>
      </c>
    </row>
    <row r="10" spans="1:30" x14ac:dyDescent="0.4">
      <c r="A10">
        <v>600</v>
      </c>
      <c r="B10">
        <v>8.6760000000000002</v>
      </c>
      <c r="C10">
        <v>50.890999999999998</v>
      </c>
      <c r="D10">
        <v>29.178000000000001</v>
      </c>
      <c r="E10">
        <v>13.028</v>
      </c>
      <c r="F10">
        <v>-58.497999999999998</v>
      </c>
      <c r="G10">
        <v>-51.154000000000003</v>
      </c>
      <c r="H10">
        <v>18.632999999999999</v>
      </c>
      <c r="I10">
        <v>18.632000000000001</v>
      </c>
      <c r="J10">
        <f t="shared" si="0"/>
        <v>-9.9999999999766942E-4</v>
      </c>
      <c r="T10">
        <v>800</v>
      </c>
      <c r="U10">
        <v>7.08</v>
      </c>
      <c r="V10">
        <v>38.106999999999999</v>
      </c>
      <c r="W10">
        <v>33.715000000000003</v>
      </c>
      <c r="X10">
        <v>3.5139999999999998</v>
      </c>
      <c r="Z10">
        <v>800</v>
      </c>
      <c r="AA10">
        <v>8.0619999999999994</v>
      </c>
      <c r="AB10">
        <v>56.36</v>
      </c>
      <c r="AC10">
        <v>51.628999999999998</v>
      </c>
      <c r="AD10">
        <v>3.7850000000000001</v>
      </c>
    </row>
    <row r="11" spans="1:30" x14ac:dyDescent="0.4">
      <c r="A11">
        <v>700</v>
      </c>
      <c r="B11">
        <v>8.9540000000000006</v>
      </c>
      <c r="C11">
        <v>52.249000000000002</v>
      </c>
      <c r="D11">
        <v>32.378999999999998</v>
      </c>
      <c r="E11">
        <v>13.909000000000001</v>
      </c>
      <c r="F11">
        <v>-58.707999999999998</v>
      </c>
      <c r="G11">
        <v>-49.912999999999997</v>
      </c>
      <c r="H11">
        <v>15.583</v>
      </c>
      <c r="I11">
        <v>15.583</v>
      </c>
      <c r="J11">
        <f t="shared" si="0"/>
        <v>0</v>
      </c>
      <c r="T11">
        <v>900</v>
      </c>
      <c r="U11">
        <v>7.1420000000000003</v>
      </c>
      <c r="V11">
        <v>38.944000000000003</v>
      </c>
      <c r="W11">
        <v>34.25</v>
      </c>
      <c r="X11">
        <v>4.2249999999999996</v>
      </c>
      <c r="Z11">
        <v>900</v>
      </c>
      <c r="AA11">
        <v>8.2110000000000003</v>
      </c>
      <c r="AB11">
        <v>57.319000000000003</v>
      </c>
      <c r="AC11">
        <v>52.209000000000003</v>
      </c>
      <c r="AD11">
        <v>4.5990000000000002</v>
      </c>
    </row>
    <row r="12" spans="1:30" x14ac:dyDescent="0.4">
      <c r="A12">
        <v>800</v>
      </c>
      <c r="B12">
        <v>9.2460000000000004</v>
      </c>
      <c r="C12">
        <v>53.463999999999999</v>
      </c>
      <c r="D12">
        <v>34.94</v>
      </c>
      <c r="E12">
        <v>14.819000000000001</v>
      </c>
      <c r="F12">
        <v>-58.902999999999999</v>
      </c>
      <c r="G12">
        <v>-48.643999999999998</v>
      </c>
      <c r="H12">
        <v>13.289</v>
      </c>
      <c r="I12">
        <v>13.289</v>
      </c>
      <c r="J12">
        <f t="shared" si="0"/>
        <v>0</v>
      </c>
      <c r="T12">
        <v>1000</v>
      </c>
      <c r="U12">
        <v>7.2190000000000003</v>
      </c>
      <c r="V12">
        <v>39.700000000000003</v>
      </c>
      <c r="W12">
        <v>34.756999999999998</v>
      </c>
      <c r="X12">
        <v>4.9429999999999996</v>
      </c>
      <c r="Z12">
        <v>1000</v>
      </c>
      <c r="AA12">
        <v>8.3339999999999996</v>
      </c>
      <c r="AB12">
        <v>58.19</v>
      </c>
      <c r="AC12">
        <v>52.764000000000003</v>
      </c>
      <c r="AD12">
        <v>5.4260000000000002</v>
      </c>
    </row>
    <row r="13" spans="1:30" x14ac:dyDescent="0.4">
      <c r="A13">
        <v>900</v>
      </c>
      <c r="B13">
        <v>9.5470000000000006</v>
      </c>
      <c r="C13">
        <v>54.57</v>
      </c>
      <c r="D13">
        <v>37.06</v>
      </c>
      <c r="E13">
        <v>15.759</v>
      </c>
      <c r="F13">
        <v>-59.081000000000003</v>
      </c>
      <c r="G13">
        <v>-47.35</v>
      </c>
      <c r="H13">
        <v>11.497999999999999</v>
      </c>
      <c r="I13">
        <v>11.497999999999999</v>
      </c>
      <c r="J13">
        <f t="shared" si="0"/>
        <v>0</v>
      </c>
      <c r="T13">
        <v>1100</v>
      </c>
      <c r="U13">
        <v>7.3090000000000002</v>
      </c>
      <c r="V13">
        <v>40.392000000000003</v>
      </c>
      <c r="W13">
        <v>35.238</v>
      </c>
      <c r="X13">
        <v>5.6689999999999996</v>
      </c>
      <c r="Z13">
        <v>1100</v>
      </c>
      <c r="AA13">
        <v>8.4369999999999994</v>
      </c>
      <c r="AB13">
        <v>58.99</v>
      </c>
      <c r="AC13">
        <v>53.295000000000002</v>
      </c>
      <c r="AD13">
        <v>6.2649999999999997</v>
      </c>
    </row>
    <row r="14" spans="1:30" x14ac:dyDescent="0.4">
      <c r="A14">
        <v>1000</v>
      </c>
      <c r="B14">
        <v>9.8510000000000009</v>
      </c>
      <c r="C14">
        <v>55.591999999999999</v>
      </c>
      <c r="D14">
        <v>38.863999999999997</v>
      </c>
      <c r="E14">
        <v>16.728000000000002</v>
      </c>
      <c r="F14">
        <v>-59.243000000000002</v>
      </c>
      <c r="G14">
        <v>-46.04</v>
      </c>
      <c r="H14">
        <v>10.061999999999999</v>
      </c>
      <c r="I14">
        <v>10.061999999999999</v>
      </c>
      <c r="J14">
        <f t="shared" si="0"/>
        <v>0</v>
      </c>
      <c r="T14">
        <v>1200</v>
      </c>
      <c r="U14">
        <v>7.407</v>
      </c>
      <c r="V14">
        <v>41.033000000000001</v>
      </c>
      <c r="W14">
        <v>35.695</v>
      </c>
      <c r="X14">
        <v>6.4050000000000002</v>
      </c>
      <c r="Z14">
        <v>1200</v>
      </c>
      <c r="AA14">
        <v>8.5250000000000004</v>
      </c>
      <c r="AB14">
        <v>59.728000000000002</v>
      </c>
      <c r="AC14">
        <v>53.801000000000002</v>
      </c>
      <c r="AD14">
        <v>7.1130000000000004</v>
      </c>
    </row>
    <row r="15" spans="1:30" x14ac:dyDescent="0.4">
      <c r="A15">
        <v>1100</v>
      </c>
      <c r="B15">
        <v>10.151999999999999</v>
      </c>
      <c r="C15">
        <v>56.545000000000002</v>
      </c>
      <c r="D15">
        <v>40.427999999999997</v>
      </c>
      <c r="E15">
        <v>17.728999999999999</v>
      </c>
      <c r="F15">
        <v>-59.387999999999998</v>
      </c>
      <c r="G15">
        <v>-44.710999999999999</v>
      </c>
      <c r="H15">
        <v>8.8829999999999991</v>
      </c>
      <c r="I15">
        <v>8.8829999999999991</v>
      </c>
      <c r="J15">
        <f t="shared" si="0"/>
        <v>0</v>
      </c>
      <c r="T15">
        <v>1300</v>
      </c>
      <c r="U15">
        <v>7.51</v>
      </c>
      <c r="V15">
        <v>41.63</v>
      </c>
      <c r="W15">
        <v>36.128999999999998</v>
      </c>
      <c r="X15">
        <v>7.1509999999999998</v>
      </c>
      <c r="Z15">
        <v>1300</v>
      </c>
      <c r="AA15">
        <v>8.6010000000000009</v>
      </c>
      <c r="AB15">
        <v>60.412999999999997</v>
      </c>
      <c r="AC15">
        <v>54.283000000000001</v>
      </c>
      <c r="AD15">
        <v>7.9690000000000003</v>
      </c>
    </row>
    <row r="16" spans="1:30" x14ac:dyDescent="0.4">
      <c r="A16">
        <v>1200</v>
      </c>
      <c r="B16">
        <v>10.444000000000001</v>
      </c>
      <c r="C16">
        <v>57.441000000000003</v>
      </c>
      <c r="D16">
        <v>41.808999999999997</v>
      </c>
      <c r="E16">
        <v>18.759</v>
      </c>
      <c r="F16">
        <v>-59.518000000000001</v>
      </c>
      <c r="G16">
        <v>-43.37</v>
      </c>
      <c r="H16">
        <v>7.899</v>
      </c>
      <c r="I16">
        <v>7.899</v>
      </c>
      <c r="J16">
        <f t="shared" si="0"/>
        <v>0</v>
      </c>
      <c r="T16">
        <v>1400</v>
      </c>
      <c r="U16">
        <v>7.6150000000000002</v>
      </c>
      <c r="V16">
        <v>42.19</v>
      </c>
      <c r="W16">
        <v>36.542000000000002</v>
      </c>
      <c r="X16">
        <v>7.907</v>
      </c>
      <c r="Z16">
        <v>1400</v>
      </c>
      <c r="AA16">
        <v>8.67</v>
      </c>
      <c r="AB16">
        <v>61.052999999999997</v>
      </c>
      <c r="AC16">
        <v>54.744</v>
      </c>
      <c r="AD16">
        <v>8.8330000000000002</v>
      </c>
    </row>
    <row r="17" spans="1:30" hidden="1" x14ac:dyDescent="0.4">
      <c r="A17" s="29">
        <v>1300</v>
      </c>
      <c r="B17" s="29">
        <v>10.723000000000001</v>
      </c>
      <c r="C17" s="29">
        <v>58.287999999999997</v>
      </c>
      <c r="D17" s="29">
        <v>43.043999999999997</v>
      </c>
      <c r="E17" s="29">
        <v>19.817</v>
      </c>
      <c r="F17" s="29">
        <v>-59.634</v>
      </c>
      <c r="G17" s="29">
        <v>-42.02</v>
      </c>
      <c r="H17" s="29">
        <v>7.0640000000000001</v>
      </c>
      <c r="I17" s="29"/>
      <c r="T17">
        <v>1500</v>
      </c>
      <c r="U17">
        <v>7.7190000000000003</v>
      </c>
      <c r="V17">
        <v>42.719000000000001</v>
      </c>
      <c r="W17">
        <v>36.936</v>
      </c>
      <c r="X17">
        <v>8.6739999999999995</v>
      </c>
      <c r="Z17">
        <v>1500</v>
      </c>
      <c r="AA17">
        <v>8.734</v>
      </c>
      <c r="AB17">
        <v>61.652999999999999</v>
      </c>
      <c r="AC17">
        <v>55.183999999999997</v>
      </c>
      <c r="AD17">
        <v>9.7029999999999994</v>
      </c>
    </row>
    <row r="18" spans="1:30" hidden="1" x14ac:dyDescent="0.4">
      <c r="A18" s="29">
        <v>1400</v>
      </c>
      <c r="B18" s="29">
        <v>10.987</v>
      </c>
      <c r="C18" s="29">
        <v>59.091999999999999</v>
      </c>
      <c r="D18" s="29">
        <v>44.161000000000001</v>
      </c>
      <c r="E18" s="29">
        <v>20.902999999999999</v>
      </c>
      <c r="F18" s="29">
        <v>-59.735999999999997</v>
      </c>
      <c r="G18" s="29">
        <v>-40.661000000000001</v>
      </c>
      <c r="H18" s="29">
        <v>6.3470000000000004</v>
      </c>
      <c r="I18" s="29"/>
      <c r="T18">
        <v>1600</v>
      </c>
      <c r="U18">
        <v>7.8209999999999997</v>
      </c>
      <c r="V18">
        <v>43.22</v>
      </c>
      <c r="W18">
        <v>37.313000000000002</v>
      </c>
      <c r="X18">
        <v>9.4510000000000005</v>
      </c>
      <c r="Z18">
        <v>1600</v>
      </c>
      <c r="AA18">
        <v>8.7949999999999999</v>
      </c>
      <c r="AB18">
        <v>62.219000000000001</v>
      </c>
      <c r="AC18">
        <v>55.606999999999999</v>
      </c>
      <c r="AD18">
        <v>10.58</v>
      </c>
    </row>
    <row r="19" spans="1:30" hidden="1" x14ac:dyDescent="0.4">
      <c r="A19" s="29">
        <v>1500</v>
      </c>
      <c r="B19" s="29">
        <v>11.233000000000001</v>
      </c>
      <c r="C19" s="29">
        <v>59.859000000000002</v>
      </c>
      <c r="D19" s="29">
        <v>45.183</v>
      </c>
      <c r="E19" s="29">
        <v>22.013999999999999</v>
      </c>
      <c r="F19" s="29">
        <v>-59.826999999999998</v>
      </c>
      <c r="G19" s="29">
        <v>-39.296999999999997</v>
      </c>
      <c r="H19" s="29">
        <v>5.7249999999999996</v>
      </c>
      <c r="I19" s="29"/>
      <c r="T19">
        <v>1700</v>
      </c>
      <c r="U19">
        <v>7.92</v>
      </c>
      <c r="V19">
        <v>43.698</v>
      </c>
      <c r="W19">
        <v>37.676000000000002</v>
      </c>
      <c r="X19">
        <v>10.238</v>
      </c>
      <c r="Z19">
        <v>1700</v>
      </c>
      <c r="AA19">
        <v>8.8529999999999998</v>
      </c>
      <c r="AB19">
        <v>62.753999999999998</v>
      </c>
      <c r="AC19">
        <v>56.012</v>
      </c>
      <c r="AD19">
        <v>11.462</v>
      </c>
    </row>
    <row r="20" spans="1:30" hidden="1" x14ac:dyDescent="0.4">
      <c r="A20" s="29">
        <v>1600</v>
      </c>
      <c r="B20" s="29">
        <v>11.462</v>
      </c>
      <c r="C20" s="29">
        <v>60.591000000000001</v>
      </c>
      <c r="D20" s="29">
        <v>46.122999999999998</v>
      </c>
      <c r="E20" s="29">
        <v>23.149000000000001</v>
      </c>
      <c r="F20" s="29">
        <v>-59.906999999999996</v>
      </c>
      <c r="G20" s="29">
        <v>-37.924999999999997</v>
      </c>
      <c r="H20" s="29">
        <v>5.18</v>
      </c>
      <c r="I20" s="29"/>
      <c r="T20">
        <v>1800</v>
      </c>
      <c r="U20">
        <v>8.016</v>
      </c>
      <c r="V20">
        <v>44.152999999999999</v>
      </c>
      <c r="W20">
        <v>38.021999999999998</v>
      </c>
      <c r="X20">
        <v>11.035</v>
      </c>
      <c r="Z20">
        <v>1800</v>
      </c>
      <c r="AA20">
        <v>8.9090000000000007</v>
      </c>
      <c r="AB20">
        <v>63.262</v>
      </c>
      <c r="AC20">
        <v>56.401000000000003</v>
      </c>
      <c r="AD20">
        <v>12.35</v>
      </c>
    </row>
    <row r="21" spans="1:30" hidden="1" x14ac:dyDescent="0.4">
      <c r="A21" s="29">
        <v>1700</v>
      </c>
      <c r="B21" s="29">
        <v>11.673999999999999</v>
      </c>
      <c r="C21" s="29">
        <v>61.292999999999999</v>
      </c>
      <c r="D21" s="29">
        <v>46.994999999999997</v>
      </c>
      <c r="E21" s="29">
        <v>24.306000000000001</v>
      </c>
      <c r="F21" s="29">
        <v>-59.978000000000002</v>
      </c>
      <c r="G21" s="29">
        <v>-36.548999999999999</v>
      </c>
      <c r="H21" s="29">
        <v>4.6989999999999998</v>
      </c>
      <c r="I21" s="29"/>
      <c r="T21">
        <v>1900</v>
      </c>
      <c r="U21">
        <v>8.1059999999999999</v>
      </c>
      <c r="V21">
        <v>44.588999999999999</v>
      </c>
      <c r="W21">
        <v>38.356999999999999</v>
      </c>
      <c r="X21">
        <v>11.840999999999999</v>
      </c>
      <c r="Z21">
        <v>1900</v>
      </c>
      <c r="AA21">
        <v>8.9649999999999999</v>
      </c>
      <c r="AB21">
        <v>63.744999999999997</v>
      </c>
      <c r="AC21">
        <v>56.774000000000001</v>
      </c>
      <c r="AD21">
        <v>13.244</v>
      </c>
    </row>
    <row r="22" spans="1:30" hidden="1" x14ac:dyDescent="0.4">
      <c r="A22" s="29">
        <v>1800</v>
      </c>
      <c r="B22" s="29">
        <v>11.869</v>
      </c>
      <c r="C22" s="29">
        <v>61.965000000000003</v>
      </c>
      <c r="D22" s="29">
        <v>47.808</v>
      </c>
      <c r="E22" s="29">
        <v>25.483000000000001</v>
      </c>
      <c r="F22" s="29">
        <v>-60.042000000000002</v>
      </c>
      <c r="G22" s="29">
        <v>-35.167999999999999</v>
      </c>
      <c r="H22" s="29">
        <v>4.2699999999999996</v>
      </c>
      <c r="I22" s="29"/>
      <c r="T22">
        <v>2000</v>
      </c>
      <c r="U22">
        <v>8.1929999999999996</v>
      </c>
      <c r="V22">
        <v>45.006999999999998</v>
      </c>
      <c r="W22">
        <v>38.679000000000002</v>
      </c>
      <c r="X22">
        <v>12.656000000000001</v>
      </c>
      <c r="Z22">
        <v>2000</v>
      </c>
      <c r="AA22">
        <v>9.02</v>
      </c>
      <c r="AB22">
        <v>64.206000000000003</v>
      </c>
      <c r="AC22">
        <v>57.134999999999998</v>
      </c>
      <c r="AD22">
        <v>14.143000000000001</v>
      </c>
    </row>
    <row r="23" spans="1:30" hidden="1" x14ac:dyDescent="0.4">
      <c r="A23" s="29">
        <v>1900</v>
      </c>
      <c r="B23" s="29">
        <v>12.048</v>
      </c>
      <c r="C23" s="29">
        <v>62.612000000000002</v>
      </c>
      <c r="D23" s="29">
        <v>48.57</v>
      </c>
      <c r="E23" s="29">
        <v>26.678999999999998</v>
      </c>
      <c r="F23" s="29">
        <v>-60.098999999999997</v>
      </c>
      <c r="G23" s="29">
        <v>-33.784999999999997</v>
      </c>
      <c r="H23" s="29">
        <v>3.8860000000000001</v>
      </c>
      <c r="I23" s="29"/>
      <c r="T23">
        <v>2100</v>
      </c>
      <c r="U23">
        <v>8.2750000000000004</v>
      </c>
      <c r="V23">
        <v>45.408999999999999</v>
      </c>
      <c r="W23">
        <v>38.99</v>
      </c>
      <c r="X23">
        <v>13.478999999999999</v>
      </c>
      <c r="Z23">
        <v>2100</v>
      </c>
      <c r="AA23">
        <v>9.0749999999999993</v>
      </c>
      <c r="AB23">
        <v>64.647999999999996</v>
      </c>
      <c r="AC23">
        <v>57.481999999999999</v>
      </c>
      <c r="AD23">
        <v>15.048</v>
      </c>
    </row>
    <row r="24" spans="1:30" hidden="1" x14ac:dyDescent="0.4">
      <c r="A24" s="29">
        <v>2000</v>
      </c>
      <c r="B24" s="29">
        <v>12.214</v>
      </c>
      <c r="C24" s="29">
        <v>63.234000000000002</v>
      </c>
      <c r="D24" s="29">
        <v>49.287999999999997</v>
      </c>
      <c r="E24" s="29">
        <v>27.891999999999999</v>
      </c>
      <c r="F24" s="29">
        <v>-60.151000000000003</v>
      </c>
      <c r="G24" s="29">
        <v>-32.399000000000001</v>
      </c>
      <c r="H24" s="29">
        <v>3.54</v>
      </c>
      <c r="I24" s="29"/>
      <c r="T24">
        <v>2200</v>
      </c>
      <c r="U24">
        <v>8.3539999999999992</v>
      </c>
      <c r="V24">
        <v>45.795000000000002</v>
      </c>
      <c r="W24">
        <v>39.29</v>
      </c>
      <c r="X24">
        <v>14.311</v>
      </c>
      <c r="Z24">
        <v>2200</v>
      </c>
      <c r="AA24">
        <v>9.1289999999999996</v>
      </c>
      <c r="AB24">
        <v>65.070999999999998</v>
      </c>
      <c r="AC24">
        <v>57.817</v>
      </c>
      <c r="AD24">
        <v>15.958</v>
      </c>
    </row>
    <row r="25" spans="1:30" hidden="1" x14ac:dyDescent="0.4">
      <c r="A25" s="29">
        <v>2100</v>
      </c>
      <c r="B25" s="29">
        <v>12.366</v>
      </c>
      <c r="C25" s="29">
        <v>63.834000000000003</v>
      </c>
      <c r="D25" s="29">
        <v>49.966999999999999</v>
      </c>
      <c r="E25" s="29">
        <v>29.120999999999999</v>
      </c>
      <c r="F25" s="29">
        <v>-60.197000000000003</v>
      </c>
      <c r="G25" s="29">
        <v>-31.009</v>
      </c>
      <c r="H25" s="29">
        <v>3.2269999999999999</v>
      </c>
      <c r="I25" s="29"/>
      <c r="J25" s="29"/>
      <c r="T25">
        <v>2300</v>
      </c>
      <c r="U25">
        <v>8.4280000000000008</v>
      </c>
      <c r="V25">
        <v>46.167999999999999</v>
      </c>
      <c r="W25">
        <v>39.581000000000003</v>
      </c>
      <c r="X25">
        <v>15.15</v>
      </c>
      <c r="Z25">
        <v>2300</v>
      </c>
      <c r="AA25">
        <v>9.1820000000000004</v>
      </c>
      <c r="AB25">
        <v>65.477999999999994</v>
      </c>
      <c r="AC25">
        <v>58.140999999999998</v>
      </c>
      <c r="AD25">
        <v>16.873999999999999</v>
      </c>
    </row>
    <row r="26" spans="1:30" hidden="1" x14ac:dyDescent="0.4">
      <c r="A26" s="29">
        <v>2200</v>
      </c>
      <c r="B26" s="29">
        <v>12.505000000000001</v>
      </c>
      <c r="C26" s="29">
        <v>64.412000000000006</v>
      </c>
      <c r="D26" s="29">
        <v>50.61</v>
      </c>
      <c r="E26" s="29">
        <v>30.364999999999998</v>
      </c>
      <c r="F26" s="29">
        <v>-60.24</v>
      </c>
      <c r="G26" s="29">
        <v>-29.619</v>
      </c>
      <c r="H26" s="29">
        <v>2.9420000000000002</v>
      </c>
      <c r="I26" s="29"/>
      <c r="J26" s="29"/>
      <c r="T26">
        <v>2400</v>
      </c>
      <c r="U26" s="28">
        <v>8499</v>
      </c>
      <c r="V26">
        <v>46.529000000000003</v>
      </c>
      <c r="W26">
        <v>39.863999999999997</v>
      </c>
      <c r="X26">
        <v>15.996</v>
      </c>
      <c r="Z26">
        <v>2400</v>
      </c>
      <c r="AA26">
        <v>9.2349999999999994</v>
      </c>
      <c r="AB26">
        <v>65.87</v>
      </c>
      <c r="AC26">
        <v>58.454999999999998</v>
      </c>
      <c r="AD26">
        <v>17.795000000000002</v>
      </c>
    </row>
    <row r="27" spans="1:30" hidden="1" x14ac:dyDescent="0.4">
      <c r="A27" s="29">
        <v>2300</v>
      </c>
      <c r="B27" s="29">
        <v>12.634</v>
      </c>
      <c r="C27" s="29">
        <v>64.971000000000004</v>
      </c>
      <c r="D27" s="29">
        <v>51.222000000000001</v>
      </c>
      <c r="E27" s="29">
        <v>31.622</v>
      </c>
      <c r="F27" s="29">
        <v>-60.28</v>
      </c>
      <c r="G27" s="29">
        <v>-28.227</v>
      </c>
      <c r="H27" s="29">
        <v>2.6819999999999999</v>
      </c>
      <c r="I27" s="29"/>
      <c r="J27" s="29"/>
      <c r="T27">
        <v>2500</v>
      </c>
      <c r="U27">
        <v>8.5660000000000007</v>
      </c>
      <c r="V27">
        <v>46.877000000000002</v>
      </c>
      <c r="W27">
        <v>40.137</v>
      </c>
      <c r="X27">
        <v>16.849</v>
      </c>
      <c r="Z27">
        <v>2500</v>
      </c>
      <c r="AA27">
        <v>9.2870000000000008</v>
      </c>
      <c r="AB27">
        <v>66.248000000000005</v>
      </c>
      <c r="AC27">
        <v>58.76</v>
      </c>
      <c r="AD27">
        <v>18.721</v>
      </c>
    </row>
    <row r="28" spans="1:30" hidden="1" x14ac:dyDescent="0.4">
      <c r="A28" s="29">
        <v>2400</v>
      </c>
      <c r="B28" s="29">
        <v>12.753</v>
      </c>
      <c r="C28" s="29">
        <v>65.510999999999996</v>
      </c>
      <c r="D28" s="29">
        <v>51.805999999999997</v>
      </c>
      <c r="E28" s="29">
        <v>32.890999999999998</v>
      </c>
      <c r="F28" s="29">
        <v>-60.317999999999998</v>
      </c>
      <c r="G28" s="29">
        <v>-26.83</v>
      </c>
      <c r="H28" s="29">
        <v>2.4430000000000001</v>
      </c>
      <c r="I28" s="29"/>
      <c r="J28" s="29"/>
      <c r="T28">
        <v>2600</v>
      </c>
      <c r="U28">
        <v>8.6310000000000002</v>
      </c>
      <c r="V28">
        <v>47.213999999999999</v>
      </c>
      <c r="W28">
        <v>40.402999999999999</v>
      </c>
      <c r="X28">
        <v>17.709</v>
      </c>
      <c r="Z28">
        <v>2600</v>
      </c>
      <c r="AA28">
        <v>9.3369999999999997</v>
      </c>
      <c r="AB28">
        <v>66.613</v>
      </c>
      <c r="AC28">
        <v>59.055</v>
      </c>
      <c r="AD28">
        <v>19.652000000000001</v>
      </c>
    </row>
    <row r="29" spans="1:30" hidden="1" x14ac:dyDescent="0.4">
      <c r="A29" s="29">
        <v>2500</v>
      </c>
      <c r="B29" s="29">
        <v>12.863</v>
      </c>
      <c r="C29" s="29">
        <v>66.034000000000006</v>
      </c>
      <c r="D29" s="29">
        <v>52.365000000000002</v>
      </c>
      <c r="E29" s="29">
        <v>34.171999999999997</v>
      </c>
      <c r="F29" s="29">
        <v>-60.353000000000002</v>
      </c>
      <c r="G29" s="29">
        <v>-25.434999999999999</v>
      </c>
      <c r="H29" s="29">
        <v>2.2229999999999999</v>
      </c>
      <c r="I29" s="29"/>
      <c r="J29" s="29"/>
      <c r="T29">
        <v>2700</v>
      </c>
      <c r="U29">
        <v>8.6920000000000002</v>
      </c>
      <c r="V29">
        <v>47.540999999999997</v>
      </c>
      <c r="W29">
        <v>40.661000000000001</v>
      </c>
      <c r="X29">
        <v>18.574999999999999</v>
      </c>
      <c r="Z29">
        <v>2700</v>
      </c>
      <c r="AA29">
        <v>9.3870000000000005</v>
      </c>
      <c r="AB29">
        <v>66.965999999999994</v>
      </c>
      <c r="AC29">
        <v>59.341000000000001</v>
      </c>
      <c r="AD29">
        <v>20.588000000000001</v>
      </c>
    </row>
    <row r="30" spans="1:30" hidden="1" x14ac:dyDescent="0.4">
      <c r="A30" s="29">
        <v>2600</v>
      </c>
      <c r="B30" s="29">
        <v>12.965</v>
      </c>
      <c r="C30" s="29">
        <v>66.540999999999997</v>
      </c>
      <c r="D30" s="29">
        <v>52.901000000000003</v>
      </c>
      <c r="E30" s="29">
        <v>35.463999999999999</v>
      </c>
      <c r="F30" s="29">
        <v>-60.386000000000003</v>
      </c>
      <c r="G30" s="29">
        <v>-24.039000000000001</v>
      </c>
      <c r="H30" s="29">
        <v>2.0209999999999999</v>
      </c>
      <c r="I30" s="29"/>
      <c r="J30" s="29"/>
      <c r="T30">
        <v>2800</v>
      </c>
      <c r="U30">
        <v>8.7520000000000007</v>
      </c>
      <c r="V30">
        <v>47.857999999999997</v>
      </c>
      <c r="W30">
        <v>40.911999999999999</v>
      </c>
      <c r="X30">
        <v>19.448</v>
      </c>
      <c r="Z30">
        <v>2800</v>
      </c>
      <c r="AA30">
        <v>9.4350000000000005</v>
      </c>
      <c r="AB30">
        <v>67.308999999999997</v>
      </c>
      <c r="AC30">
        <v>59.62</v>
      </c>
      <c r="AD30">
        <v>21.529</v>
      </c>
    </row>
    <row r="31" spans="1:30" hidden="1" x14ac:dyDescent="0.4">
      <c r="A31" s="29">
        <v>2700</v>
      </c>
      <c r="B31" s="29">
        <v>13.058999999999999</v>
      </c>
      <c r="C31" s="29">
        <v>67.031999999999996</v>
      </c>
      <c r="D31" s="29">
        <v>53.414999999999999</v>
      </c>
      <c r="E31" s="29">
        <v>36.765000000000001</v>
      </c>
      <c r="F31" s="29">
        <v>-60.418999999999997</v>
      </c>
      <c r="G31" s="29">
        <v>-22.640999999999998</v>
      </c>
      <c r="H31" s="29">
        <v>1.833</v>
      </c>
      <c r="I31" s="29"/>
      <c r="J31" s="29"/>
      <c r="T31">
        <v>2900</v>
      </c>
      <c r="U31">
        <v>8.8089999999999993</v>
      </c>
      <c r="V31">
        <v>48.165999999999997</v>
      </c>
      <c r="W31">
        <v>41.156999999999996</v>
      </c>
      <c r="X31">
        <v>20.326000000000001</v>
      </c>
      <c r="Z31">
        <v>2900</v>
      </c>
      <c r="AA31">
        <v>9.4819999999999993</v>
      </c>
      <c r="AB31">
        <v>67.641000000000005</v>
      </c>
      <c r="AC31">
        <v>59.890999999999998</v>
      </c>
      <c r="AD31">
        <v>22.475000000000001</v>
      </c>
    </row>
    <row r="32" spans="1:30" hidden="1" x14ac:dyDescent="0.4">
      <c r="A32" s="29">
        <v>2800</v>
      </c>
      <c r="B32" s="29">
        <v>13.146000000000001</v>
      </c>
      <c r="C32" s="29">
        <v>67.507999999999996</v>
      </c>
      <c r="D32" s="29">
        <v>53.91</v>
      </c>
      <c r="E32" s="29">
        <v>38.075000000000003</v>
      </c>
      <c r="F32" s="29">
        <v>-60.453000000000003</v>
      </c>
      <c r="G32" s="29">
        <v>-21.24</v>
      </c>
      <c r="H32" s="29">
        <v>1.6579999999999999</v>
      </c>
      <c r="I32" s="29"/>
      <c r="J32" s="29"/>
      <c r="T32">
        <v>3000</v>
      </c>
      <c r="U32">
        <v>8.8640000000000008</v>
      </c>
      <c r="V32">
        <v>48.466000000000001</v>
      </c>
      <c r="W32">
        <v>41.396000000000001</v>
      </c>
      <c r="X32">
        <v>21.209</v>
      </c>
      <c r="Z32">
        <v>3000</v>
      </c>
      <c r="AA32">
        <v>9.5280000000000005</v>
      </c>
      <c r="AB32">
        <v>67.962999999999994</v>
      </c>
      <c r="AC32">
        <v>60.154000000000003</v>
      </c>
      <c r="AD32">
        <v>23.425999999999998</v>
      </c>
    </row>
    <row r="33" spans="1:10" hidden="1" x14ac:dyDescent="0.4">
      <c r="A33" s="29">
        <v>2900</v>
      </c>
      <c r="B33" s="29">
        <v>13.228</v>
      </c>
      <c r="C33" s="29">
        <v>67.971000000000004</v>
      </c>
      <c r="D33" s="29">
        <v>54.387</v>
      </c>
      <c r="E33" s="29">
        <v>39.393999999999998</v>
      </c>
      <c r="F33" s="29">
        <v>-60.484999999999999</v>
      </c>
      <c r="G33" s="29">
        <v>-19.84</v>
      </c>
      <c r="H33" s="29">
        <v>1.4950000000000001</v>
      </c>
      <c r="I33" s="29"/>
      <c r="J33" s="29"/>
    </row>
    <row r="34" spans="1:10" hidden="1" x14ac:dyDescent="0.4">
      <c r="A34" s="29">
        <v>3000</v>
      </c>
      <c r="B34" s="29">
        <v>13.304</v>
      </c>
      <c r="C34" s="29">
        <v>68.421000000000006</v>
      </c>
      <c r="D34" s="29">
        <v>54.847999999999999</v>
      </c>
      <c r="E34" s="29">
        <v>40.72</v>
      </c>
      <c r="F34" s="29">
        <v>-60.517000000000003</v>
      </c>
      <c r="G34" s="29">
        <v>-18.437000000000001</v>
      </c>
      <c r="H34" s="29">
        <v>1.343</v>
      </c>
      <c r="I34" s="29"/>
      <c r="J34" s="29"/>
    </row>
    <row r="36" spans="1:10" ht="18.45" x14ac:dyDescent="0.5">
      <c r="A36" s="27" t="s">
        <v>67</v>
      </c>
      <c r="C36" t="s">
        <v>88</v>
      </c>
      <c r="D36" s="30" t="s">
        <v>70</v>
      </c>
    </row>
    <row r="37" spans="1:10" x14ac:dyDescent="0.4">
      <c r="A37" s="19"/>
      <c r="B37" s="19" t="s">
        <v>49</v>
      </c>
      <c r="C37" s="19" t="s">
        <v>49</v>
      </c>
      <c r="D37" s="19" t="s">
        <v>49</v>
      </c>
      <c r="E37" s="19" t="s">
        <v>66</v>
      </c>
      <c r="F37" s="19" t="s">
        <v>66</v>
      </c>
      <c r="G37" s="19" t="s">
        <v>66</v>
      </c>
      <c r="H37" s="19"/>
      <c r="I37" s="19"/>
      <c r="J37" s="19"/>
    </row>
    <row r="38" spans="1:10" x14ac:dyDescent="0.4">
      <c r="A38" s="19" t="s">
        <v>62</v>
      </c>
      <c r="B38" s="19" t="s">
        <v>63</v>
      </c>
      <c r="C38" s="19" t="s">
        <v>3</v>
      </c>
      <c r="D38" s="26" t="s">
        <v>71</v>
      </c>
      <c r="E38" s="19" t="s">
        <v>64</v>
      </c>
      <c r="F38" s="19" t="s">
        <v>1</v>
      </c>
      <c r="G38" s="19" t="s">
        <v>2</v>
      </c>
      <c r="H38" s="19" t="s">
        <v>65</v>
      </c>
      <c r="I38" s="19"/>
      <c r="J38" s="19"/>
    </row>
    <row r="39" spans="1:10" x14ac:dyDescent="0.4">
      <c r="A39">
        <v>298.14999999999998</v>
      </c>
      <c r="B39">
        <v>8.0250000000000004</v>
      </c>
      <c r="C39">
        <v>45.106000000000002</v>
      </c>
      <c r="D39">
        <v>45.106000000000002</v>
      </c>
      <c r="E39">
        <v>0</v>
      </c>
      <c r="F39">
        <v>-57.795000000000002</v>
      </c>
      <c r="G39">
        <v>-54.634</v>
      </c>
      <c r="H39">
        <v>40.046999999999997</v>
      </c>
    </row>
    <row r="40" spans="1:10" x14ac:dyDescent="0.4">
      <c r="A40">
        <v>300</v>
      </c>
      <c r="B40">
        <v>8.0269999999999992</v>
      </c>
      <c r="C40">
        <v>45.155000000000001</v>
      </c>
      <c r="D40">
        <v>45.106000000000002</v>
      </c>
      <c r="E40">
        <v>1.4999999999999999E-2</v>
      </c>
      <c r="F40">
        <v>-57.798999999999999</v>
      </c>
      <c r="G40">
        <v>-54.613999999999997</v>
      </c>
      <c r="H40">
        <v>39.786000000000001</v>
      </c>
    </row>
    <row r="41" spans="1:10" x14ac:dyDescent="0.4">
      <c r="A41">
        <v>400</v>
      </c>
      <c r="B41">
        <v>8.1859999999999999</v>
      </c>
      <c r="C41">
        <v>47.484000000000002</v>
      </c>
      <c r="D41">
        <v>45.421999999999997</v>
      </c>
      <c r="E41">
        <v>0.82499999999999996</v>
      </c>
      <c r="F41">
        <v>-58.037999999999997</v>
      </c>
      <c r="G41">
        <v>-53.515000000000001</v>
      </c>
      <c r="H41">
        <v>29.239000000000001</v>
      </c>
    </row>
    <row r="42" spans="1:10" x14ac:dyDescent="0.4">
      <c r="A42">
        <v>500</v>
      </c>
      <c r="B42">
        <v>8.4149999999999991</v>
      </c>
      <c r="C42">
        <v>49.334000000000003</v>
      </c>
      <c r="D42">
        <v>46.026000000000003</v>
      </c>
      <c r="E42">
        <v>1.6539999999999999</v>
      </c>
      <c r="F42">
        <v>-58.274000000000001</v>
      </c>
      <c r="G42">
        <v>-52.357999999999997</v>
      </c>
      <c r="H42">
        <v>22.885000000000002</v>
      </c>
    </row>
    <row r="43" spans="1:10" x14ac:dyDescent="0.4">
      <c r="A43">
        <v>600</v>
      </c>
      <c r="B43">
        <v>8.6760000000000002</v>
      </c>
      <c r="C43">
        <v>50.890999999999998</v>
      </c>
      <c r="D43">
        <v>46.709000000000003</v>
      </c>
      <c r="E43">
        <v>2.5089999999999999</v>
      </c>
      <c r="F43">
        <v>-58.496000000000002</v>
      </c>
      <c r="G43">
        <v>-51.152999999999999</v>
      </c>
      <c r="H43">
        <v>18.632000000000001</v>
      </c>
    </row>
    <row r="44" spans="1:10" x14ac:dyDescent="0.4">
      <c r="A44">
        <v>700</v>
      </c>
      <c r="B44">
        <v>8.9540000000000006</v>
      </c>
      <c r="C44">
        <v>52.249000000000002</v>
      </c>
      <c r="D44">
        <v>47.405999999999999</v>
      </c>
      <c r="E44">
        <v>3.39</v>
      </c>
      <c r="F44">
        <v>-58.707000000000001</v>
      </c>
      <c r="G44">
        <v>-49.911999999999999</v>
      </c>
      <c r="H44">
        <v>15.583</v>
      </c>
    </row>
    <row r="45" spans="1:10" x14ac:dyDescent="0.4">
      <c r="A45">
        <v>800</v>
      </c>
      <c r="B45">
        <v>9.2460000000000004</v>
      </c>
      <c r="C45">
        <v>53.463999999999999</v>
      </c>
      <c r="D45">
        <v>48.088999999999999</v>
      </c>
      <c r="E45">
        <v>4.3</v>
      </c>
      <c r="F45">
        <v>-58.902000000000001</v>
      </c>
      <c r="G45">
        <v>-48.643000000000001</v>
      </c>
      <c r="H45">
        <v>13.289</v>
      </c>
    </row>
    <row r="46" spans="1:10" x14ac:dyDescent="0.4">
      <c r="A46">
        <v>900</v>
      </c>
      <c r="B46">
        <v>9.5470000000000006</v>
      </c>
      <c r="C46">
        <v>54.57</v>
      </c>
      <c r="D46">
        <v>48.747999999999998</v>
      </c>
      <c r="E46">
        <v>5.24</v>
      </c>
      <c r="F46">
        <v>-59.08</v>
      </c>
      <c r="G46">
        <v>-47.348999999999997</v>
      </c>
      <c r="H46">
        <v>11.497999999999999</v>
      </c>
    </row>
    <row r="47" spans="1:10" x14ac:dyDescent="0.4">
      <c r="A47">
        <v>1000</v>
      </c>
      <c r="B47">
        <v>9.8510000000000009</v>
      </c>
      <c r="C47">
        <v>55.591999999999999</v>
      </c>
      <c r="D47">
        <v>49.383000000000003</v>
      </c>
      <c r="E47">
        <v>6.2089999999999996</v>
      </c>
      <c r="F47">
        <v>-59.241999999999997</v>
      </c>
      <c r="G47">
        <v>-46.039000000000001</v>
      </c>
      <c r="H47">
        <v>10.061999999999999</v>
      </c>
    </row>
    <row r="48" spans="1:10" x14ac:dyDescent="0.4">
      <c r="A48">
        <v>1100</v>
      </c>
      <c r="B48">
        <v>10.151999999999999</v>
      </c>
      <c r="C48">
        <v>56.545000000000002</v>
      </c>
      <c r="D48">
        <v>49.99</v>
      </c>
      <c r="E48">
        <v>7.21</v>
      </c>
      <c r="F48">
        <v>-59.387</v>
      </c>
      <c r="G48">
        <v>-44.71</v>
      </c>
      <c r="H48">
        <v>8.8829999999999991</v>
      </c>
    </row>
    <row r="49" spans="1:9" x14ac:dyDescent="0.4">
      <c r="A49">
        <v>1200</v>
      </c>
      <c r="B49">
        <v>10.444000000000001</v>
      </c>
      <c r="C49">
        <v>57.441000000000003</v>
      </c>
      <c r="D49">
        <v>50.573999999999998</v>
      </c>
      <c r="E49">
        <v>8.24</v>
      </c>
      <c r="F49">
        <v>-59.517000000000003</v>
      </c>
      <c r="G49">
        <v>-43.369</v>
      </c>
      <c r="H49">
        <v>7.899</v>
      </c>
    </row>
    <row r="50" spans="1:9" hidden="1" x14ac:dyDescent="0.4">
      <c r="A50" s="29">
        <v>1300</v>
      </c>
      <c r="B50" s="29">
        <v>10.723000000000001</v>
      </c>
      <c r="C50" s="29">
        <v>58.287999999999997</v>
      </c>
      <c r="D50" s="29">
        <v>51.136000000000003</v>
      </c>
      <c r="E50" s="29">
        <v>9.298</v>
      </c>
      <c r="F50" s="29">
        <v>-59.631999999999998</v>
      </c>
      <c r="G50" s="29">
        <v>-42.018999999999998</v>
      </c>
      <c r="H50" s="29">
        <v>7.0640000000000001</v>
      </c>
      <c r="I50" s="29"/>
    </row>
    <row r="51" spans="1:9" hidden="1" x14ac:dyDescent="0.4">
      <c r="A51" s="29">
        <v>1400</v>
      </c>
      <c r="B51" s="29">
        <v>10.987</v>
      </c>
      <c r="C51" s="29">
        <v>59.091999999999999</v>
      </c>
      <c r="D51" s="29">
        <v>51.674999999999997</v>
      </c>
      <c r="E51" s="29">
        <v>10.384</v>
      </c>
      <c r="F51" s="29">
        <v>-59.734999999999999</v>
      </c>
      <c r="G51" s="29">
        <v>-40.659999999999997</v>
      </c>
      <c r="H51" s="29">
        <v>6.3470000000000004</v>
      </c>
      <c r="I51" s="29"/>
    </row>
    <row r="52" spans="1:9" hidden="1" x14ac:dyDescent="0.4">
      <c r="A52" s="29">
        <v>1500</v>
      </c>
      <c r="B52" s="29">
        <v>11.233000000000001</v>
      </c>
      <c r="C52" s="29">
        <v>59.859000000000002</v>
      </c>
      <c r="D52" s="29">
        <v>52.195999999999998</v>
      </c>
      <c r="E52" s="29">
        <v>11.494999999999999</v>
      </c>
      <c r="F52" s="29">
        <v>-59.826000000000001</v>
      </c>
      <c r="G52" s="29">
        <v>-39.295999999999999</v>
      </c>
      <c r="H52" s="29">
        <v>5.7249999999999996</v>
      </c>
      <c r="I52" s="29"/>
    </row>
    <row r="53" spans="1:9" hidden="1" x14ac:dyDescent="0.4">
      <c r="A53" s="29">
        <v>1600</v>
      </c>
      <c r="B53" s="29">
        <v>11.462</v>
      </c>
      <c r="C53" s="29">
        <v>60.591000000000001</v>
      </c>
      <c r="D53" s="29">
        <v>52.697000000000003</v>
      </c>
      <c r="E53" s="29">
        <v>12.63</v>
      </c>
      <c r="F53" s="29">
        <v>-59.905999999999999</v>
      </c>
      <c r="G53" s="29">
        <v>-37.923999999999999</v>
      </c>
      <c r="H53" s="29">
        <v>5.18</v>
      </c>
      <c r="I53" s="29"/>
    </row>
    <row r="54" spans="1:9" hidden="1" x14ac:dyDescent="0.4">
      <c r="A54" s="29">
        <v>1700</v>
      </c>
      <c r="B54" s="29">
        <v>11.673999999999999</v>
      </c>
      <c r="C54" s="29">
        <v>61.292999999999999</v>
      </c>
      <c r="D54" s="29">
        <v>53.183</v>
      </c>
      <c r="E54" s="29">
        <v>13.787000000000001</v>
      </c>
      <c r="F54" s="29">
        <v>-59.976999999999997</v>
      </c>
      <c r="G54" s="29">
        <v>-36.548000000000002</v>
      </c>
      <c r="H54" s="29">
        <v>4.6980000000000004</v>
      </c>
      <c r="I54" s="29"/>
    </row>
    <row r="55" spans="1:9" hidden="1" x14ac:dyDescent="0.4">
      <c r="A55" s="29">
        <v>1800</v>
      </c>
      <c r="B55" s="29">
        <v>11.869</v>
      </c>
      <c r="C55" s="29">
        <v>61.965000000000003</v>
      </c>
      <c r="D55" s="29">
        <v>53.652000000000001</v>
      </c>
      <c r="E55" s="29">
        <v>14.964</v>
      </c>
      <c r="F55" s="29">
        <v>-60.040999999999997</v>
      </c>
      <c r="G55" s="29">
        <v>-35.167000000000002</v>
      </c>
      <c r="H55" s="29">
        <v>4.2699999999999996</v>
      </c>
      <c r="I55" s="29"/>
    </row>
    <row r="56" spans="1:9" hidden="1" x14ac:dyDescent="0.4">
      <c r="A56" s="29">
        <v>1900</v>
      </c>
      <c r="B56" s="29">
        <v>12.048</v>
      </c>
      <c r="C56" s="29">
        <v>62.612000000000002</v>
      </c>
      <c r="D56" s="29">
        <v>54.106999999999999</v>
      </c>
      <c r="E56" s="29">
        <v>16.16</v>
      </c>
      <c r="F56" s="29">
        <v>-60.097999999999999</v>
      </c>
      <c r="G56" s="29">
        <v>-33.783999999999999</v>
      </c>
      <c r="H56" s="29">
        <v>3.8860000000000001</v>
      </c>
      <c r="I56" s="29"/>
    </row>
    <row r="57" spans="1:9" hidden="1" x14ac:dyDescent="0.4">
      <c r="A57" s="29">
        <v>2000</v>
      </c>
      <c r="B57" s="29">
        <v>12.214</v>
      </c>
      <c r="C57" s="29">
        <v>63.234000000000002</v>
      </c>
      <c r="D57" s="29">
        <v>54.548000000000002</v>
      </c>
      <c r="E57" s="29">
        <v>17.373000000000001</v>
      </c>
      <c r="F57" s="29">
        <v>-60.15</v>
      </c>
      <c r="G57" s="29">
        <v>-32.398000000000003</v>
      </c>
      <c r="H57" s="29">
        <v>3.54</v>
      </c>
      <c r="I57" s="29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F2" sqref="F2"/>
    </sheetView>
  </sheetViews>
  <sheetFormatPr defaultRowHeight="14.6" x14ac:dyDescent="0.4"/>
  <cols>
    <col min="2" max="2" width="9.53515625" bestFit="1" customWidth="1"/>
    <col min="3" max="3" width="9.3828125" bestFit="1" customWidth="1"/>
    <col min="4" max="4" width="10.3046875" bestFit="1" customWidth="1"/>
    <col min="5" max="5" width="9.53515625" bestFit="1" customWidth="1"/>
    <col min="6" max="6" width="10" bestFit="1" customWidth="1"/>
  </cols>
  <sheetData>
    <row r="1" spans="1:10" ht="15.45" x14ac:dyDescent="0.4">
      <c r="A1" s="2"/>
      <c r="B1" s="2" t="s">
        <v>4</v>
      </c>
      <c r="C1" s="2" t="s">
        <v>3</v>
      </c>
      <c r="D1" s="2" t="s">
        <v>5</v>
      </c>
      <c r="E1" s="2" t="s">
        <v>1</v>
      </c>
      <c r="F1" s="2" t="s">
        <v>2</v>
      </c>
    </row>
    <row r="2" spans="1:10" x14ac:dyDescent="0.4">
      <c r="B2" s="3">
        <v>18.010000000000002</v>
      </c>
      <c r="C2" s="3">
        <v>188.8</v>
      </c>
      <c r="D2" s="3">
        <v>0</v>
      </c>
      <c r="E2" s="20">
        <v>-241.81</v>
      </c>
      <c r="F2" s="3">
        <f>E2-298.15*(C2-J4)/1000</f>
        <v>-228.55574175000001</v>
      </c>
      <c r="G2" s="19" t="s">
        <v>74</v>
      </c>
      <c r="I2" t="s">
        <v>76</v>
      </c>
      <c r="J2">
        <v>65.34</v>
      </c>
    </row>
    <row r="3" spans="1:10" x14ac:dyDescent="0.4">
      <c r="C3" s="4">
        <f>C2/4.184</f>
        <v>45.124282982791591</v>
      </c>
      <c r="D3" s="4">
        <f>D2</f>
        <v>0</v>
      </c>
      <c r="E3" s="5">
        <f>E2/4.184*1000</f>
        <v>-57793.97705544933</v>
      </c>
      <c r="F3" s="5">
        <f>F2/4.184*1000</f>
        <v>-54626.13330544933</v>
      </c>
      <c r="G3" s="19" t="s">
        <v>49</v>
      </c>
      <c r="I3" t="s">
        <v>77</v>
      </c>
      <c r="J3">
        <v>102.575</v>
      </c>
    </row>
    <row r="4" spans="1:10" x14ac:dyDescent="0.4">
      <c r="C4" s="6" t="s">
        <v>2</v>
      </c>
      <c r="D4" s="6" t="s">
        <v>1</v>
      </c>
      <c r="E4" s="7" t="s">
        <v>3</v>
      </c>
      <c r="F4" s="7" t="s">
        <v>5</v>
      </c>
      <c r="G4" s="19"/>
      <c r="I4" t="s">
        <v>78</v>
      </c>
      <c r="J4">
        <f>2*J2+J3</f>
        <v>233.255</v>
      </c>
    </row>
    <row r="5" spans="1:10" x14ac:dyDescent="0.4">
      <c r="C5" s="8">
        <f>F3</f>
        <v>-54626.13330544933</v>
      </c>
      <c r="D5" s="8">
        <f>E3</f>
        <v>-57793.97705544933</v>
      </c>
      <c r="E5" s="9">
        <f>C3</f>
        <v>45.124282982791591</v>
      </c>
      <c r="F5" s="9">
        <f>D3</f>
        <v>0</v>
      </c>
      <c r="G5" s="19" t="s">
        <v>49</v>
      </c>
    </row>
    <row r="6" spans="1:10" x14ac:dyDescent="0.4">
      <c r="G6" s="19"/>
    </row>
    <row r="7" spans="1:10" ht="15.45" x14ac:dyDescent="0.4">
      <c r="B7" s="2"/>
      <c r="C7" s="2" t="s">
        <v>7</v>
      </c>
      <c r="D7" s="2" t="s">
        <v>8</v>
      </c>
      <c r="E7" s="2" t="s">
        <v>9</v>
      </c>
      <c r="F7" s="2" t="s">
        <v>10</v>
      </c>
      <c r="G7" s="19"/>
    </row>
    <row r="8" spans="1:10" ht="15.45" x14ac:dyDescent="0.4">
      <c r="A8" s="2" t="s">
        <v>58</v>
      </c>
      <c r="B8" s="2" t="s">
        <v>75</v>
      </c>
      <c r="C8" s="2">
        <v>1</v>
      </c>
      <c r="D8" s="2" t="s">
        <v>0</v>
      </c>
      <c r="E8" s="2" t="s">
        <v>12</v>
      </c>
      <c r="F8" s="2" t="s">
        <v>13</v>
      </c>
      <c r="G8" s="19"/>
      <c r="I8" s="2" t="s">
        <v>15</v>
      </c>
      <c r="J8" s="10" t="s">
        <v>16</v>
      </c>
    </row>
    <row r="9" spans="1:10" ht="13.75" customHeight="1" x14ac:dyDescent="0.4">
      <c r="B9">
        <v>298.14999999999998</v>
      </c>
      <c r="C9" s="11">
        <v>4.0099999999999997E-2</v>
      </c>
      <c r="D9" s="11">
        <v>8.6559999999999998E-6</v>
      </c>
      <c r="E9" s="11">
        <v>487.5</v>
      </c>
      <c r="F9" s="11">
        <v>-0.25119999999999998</v>
      </c>
      <c r="G9" s="19" t="s">
        <v>79</v>
      </c>
      <c r="I9" s="12">
        <f>C$9+D$9*B9+E$9*B9^-2+F$9*B9^-0.5</f>
        <v>3.3616917341144879E-2</v>
      </c>
      <c r="J9">
        <f>I9/4.184</f>
        <v>8.0346360757994444E-3</v>
      </c>
    </row>
    <row r="10" spans="1:10" x14ac:dyDescent="0.4">
      <c r="C10" s="11">
        <f>C9*1000</f>
        <v>40.099999999999994</v>
      </c>
      <c r="D10" s="11">
        <f t="shared" ref="D10:F10" si="0">D9*1000</f>
        <v>8.6560000000000005E-3</v>
      </c>
      <c r="E10" s="11">
        <f t="shared" si="0"/>
        <v>487500</v>
      </c>
      <c r="F10" s="11">
        <f t="shared" si="0"/>
        <v>-251.2</v>
      </c>
      <c r="G10" s="19" t="s">
        <v>74</v>
      </c>
      <c r="I10" s="12"/>
    </row>
    <row r="11" spans="1:10" x14ac:dyDescent="0.4">
      <c r="C11" s="14">
        <f>C10/4.184</f>
        <v>9.5841300191204564</v>
      </c>
      <c r="D11" s="14">
        <f>D10/4.184*1000</f>
        <v>2.0688336520076485</v>
      </c>
      <c r="E11" s="14">
        <f>E10/4.184/100000</f>
        <v>1.1651529636711282</v>
      </c>
      <c r="F11" s="14">
        <f>F10/4.184</f>
        <v>-60.038240917782019</v>
      </c>
      <c r="G11" s="19" t="s">
        <v>80</v>
      </c>
    </row>
    <row r="13" spans="1:10" ht="15.45" x14ac:dyDescent="0.4">
      <c r="D13" s="2" t="s">
        <v>0</v>
      </c>
      <c r="E13" s="2" t="s">
        <v>12</v>
      </c>
      <c r="F13" s="2" t="s">
        <v>13</v>
      </c>
      <c r="I13" s="2" t="s">
        <v>15</v>
      </c>
      <c r="J13" s="10" t="s">
        <v>16</v>
      </c>
    </row>
    <row r="14" spans="1:10" x14ac:dyDescent="0.4">
      <c r="B14">
        <v>298.14999999999998</v>
      </c>
      <c r="D14">
        <f t="shared" ref="D14:D25" si="1">B14</f>
        <v>298.14999999999998</v>
      </c>
      <c r="E14">
        <f t="shared" ref="E14:E25" si="2">B14^-2</f>
        <v>1.1249426244107095E-5</v>
      </c>
      <c r="F14">
        <f t="shared" ref="F14:F25" si="3">B14^-0.5</f>
        <v>5.791387083143839E-2</v>
      </c>
      <c r="I14" s="12">
        <f t="shared" ref="I14:I25" si="4">C$9+D$9*B14+E$9*B14^-2+F$9*B14^-0.5</f>
        <v>3.3616917341144879E-2</v>
      </c>
      <c r="J14" s="12">
        <f t="shared" ref="J14:J25" si="5">I14/4.184</f>
        <v>8.0346360757994444E-3</v>
      </c>
    </row>
    <row r="15" spans="1:10" x14ac:dyDescent="0.4">
      <c r="B15">
        <v>300</v>
      </c>
      <c r="D15">
        <f t="shared" si="1"/>
        <v>300</v>
      </c>
      <c r="E15">
        <f t="shared" si="2"/>
        <v>1.1111111111111112E-5</v>
      </c>
      <c r="F15">
        <f t="shared" si="3"/>
        <v>5.7735026918962568E-2</v>
      </c>
      <c r="I15" s="12">
        <f t="shared" si="4"/>
        <v>3.3610427904623263E-2</v>
      </c>
      <c r="J15" s="12">
        <f t="shared" si="5"/>
        <v>8.0330850632464781E-3</v>
      </c>
    </row>
    <row r="16" spans="1:10" x14ac:dyDescent="0.4">
      <c r="B16">
        <v>400</v>
      </c>
      <c r="D16">
        <f t="shared" si="1"/>
        <v>400</v>
      </c>
      <c r="E16">
        <f t="shared" si="2"/>
        <v>6.2500000000000003E-6</v>
      </c>
      <c r="F16">
        <f t="shared" si="3"/>
        <v>0.05</v>
      </c>
      <c r="I16" s="12">
        <f t="shared" si="4"/>
        <v>3.404927499999999E-2</v>
      </c>
      <c r="J16" s="12">
        <f t="shared" si="5"/>
        <v>8.137972036328869E-3</v>
      </c>
    </row>
    <row r="17" spans="2:10" x14ac:dyDescent="0.4">
      <c r="B17">
        <v>500</v>
      </c>
      <c r="D17">
        <f t="shared" si="1"/>
        <v>500</v>
      </c>
      <c r="E17">
        <f t="shared" si="2"/>
        <v>3.9999999999999998E-6</v>
      </c>
      <c r="F17">
        <f t="shared" si="3"/>
        <v>4.4721359549995794E-2</v>
      </c>
      <c r="I17" s="12">
        <f t="shared" si="4"/>
        <v>3.5143994481041052E-2</v>
      </c>
      <c r="J17" s="12">
        <f t="shared" si="5"/>
        <v>8.3996162717593342E-3</v>
      </c>
    </row>
    <row r="18" spans="2:10" x14ac:dyDescent="0.4">
      <c r="B18">
        <v>600</v>
      </c>
      <c r="D18">
        <f t="shared" si="1"/>
        <v>600</v>
      </c>
      <c r="E18">
        <f t="shared" si="2"/>
        <v>2.7777777777777779E-6</v>
      </c>
      <c r="F18">
        <f t="shared" si="3"/>
        <v>4.0824829046386304E-2</v>
      </c>
      <c r="I18" s="12">
        <f t="shared" si="4"/>
        <v>3.639256961021442E-2</v>
      </c>
      <c r="J18" s="12">
        <f t="shared" si="5"/>
        <v>8.698032889630598E-3</v>
      </c>
    </row>
    <row r="19" spans="2:10" x14ac:dyDescent="0.4">
      <c r="B19">
        <v>700</v>
      </c>
      <c r="D19">
        <f t="shared" si="1"/>
        <v>700</v>
      </c>
      <c r="E19">
        <f t="shared" si="2"/>
        <v>2.0408163265306121E-6</v>
      </c>
      <c r="F19">
        <f t="shared" si="3"/>
        <v>3.7796447300922721E-2</v>
      </c>
      <c r="I19" s="12">
        <f t="shared" si="4"/>
        <v>3.7659630397191883E-2</v>
      </c>
      <c r="J19" s="12">
        <f t="shared" si="5"/>
        <v>9.0008676857533179E-3</v>
      </c>
    </row>
    <row r="20" spans="2:10" x14ac:dyDescent="0.4">
      <c r="B20">
        <v>800</v>
      </c>
      <c r="D20">
        <f t="shared" si="1"/>
        <v>800</v>
      </c>
      <c r="E20">
        <f t="shared" si="2"/>
        <v>1.5625000000000001E-6</v>
      </c>
      <c r="F20">
        <f t="shared" si="3"/>
        <v>3.5355339059327376E-2</v>
      </c>
      <c r="I20" s="12">
        <f t="shared" si="4"/>
        <v>3.8905257578296965E-2</v>
      </c>
      <c r="J20" s="12">
        <f t="shared" si="5"/>
        <v>9.2985797271264246E-3</v>
      </c>
    </row>
    <row r="21" spans="2:10" x14ac:dyDescent="0.4">
      <c r="B21">
        <v>900</v>
      </c>
      <c r="D21">
        <f t="shared" si="1"/>
        <v>900</v>
      </c>
      <c r="E21">
        <f t="shared" si="2"/>
        <v>1.2345679012345679E-6</v>
      </c>
      <c r="F21">
        <f t="shared" si="3"/>
        <v>3.3333333333333333E-2</v>
      </c>
      <c r="I21" s="12">
        <f t="shared" si="4"/>
        <v>4.0118918518518523E-2</v>
      </c>
      <c r="J21" s="12">
        <f t="shared" si="5"/>
        <v>9.5886516535656115E-3</v>
      </c>
    </row>
    <row r="22" spans="2:10" x14ac:dyDescent="0.4">
      <c r="B22">
        <v>1000</v>
      </c>
      <c r="D22">
        <f t="shared" si="1"/>
        <v>1000</v>
      </c>
      <c r="E22">
        <f t="shared" si="2"/>
        <v>9.9999999999999995E-7</v>
      </c>
      <c r="F22">
        <f t="shared" si="3"/>
        <v>3.1622776601683791E-2</v>
      </c>
      <c r="I22" s="12">
        <f t="shared" si="4"/>
        <v>4.129985851765703E-2</v>
      </c>
      <c r="J22" s="12">
        <f t="shared" si="5"/>
        <v>9.870903087394127E-3</v>
      </c>
    </row>
    <row r="23" spans="2:10" x14ac:dyDescent="0.4">
      <c r="B23">
        <v>1100</v>
      </c>
      <c r="D23">
        <f t="shared" si="1"/>
        <v>1100</v>
      </c>
      <c r="E23">
        <f t="shared" si="2"/>
        <v>8.264462809917355E-7</v>
      </c>
      <c r="F23">
        <f t="shared" si="3"/>
        <v>3.0151134457776358E-2</v>
      </c>
      <c r="I23" s="12">
        <f t="shared" si="4"/>
        <v>4.2450527586190043E-2</v>
      </c>
      <c r="J23" s="12">
        <f t="shared" si="5"/>
        <v>1.0145919595169703E-2</v>
      </c>
    </row>
    <row r="24" spans="2:10" x14ac:dyDescent="0.4">
      <c r="B24">
        <v>1200</v>
      </c>
      <c r="D24">
        <f t="shared" si="1"/>
        <v>1200</v>
      </c>
      <c r="E24">
        <f t="shared" si="2"/>
        <v>6.9444444444444448E-7</v>
      </c>
      <c r="F24">
        <f t="shared" si="3"/>
        <v>2.8867513459481284E-2</v>
      </c>
      <c r="I24" s="12">
        <f t="shared" si="4"/>
        <v>4.3574222285644962E-2</v>
      </c>
      <c r="J24" s="12">
        <f t="shared" si="5"/>
        <v>1.0414489074006921E-2</v>
      </c>
    </row>
    <row r="25" spans="2:10" x14ac:dyDescent="0.4">
      <c r="B25">
        <v>1300</v>
      </c>
      <c r="D25">
        <f t="shared" si="1"/>
        <v>1300</v>
      </c>
      <c r="E25">
        <f t="shared" si="2"/>
        <v>5.917159763313609E-7</v>
      </c>
      <c r="F25">
        <f t="shared" si="3"/>
        <v>2.7735009811261455E-2</v>
      </c>
      <c r="I25" s="12">
        <f t="shared" si="4"/>
        <v>4.4674227073872655E-2</v>
      </c>
      <c r="J25" s="12">
        <f t="shared" si="5"/>
        <v>1.0677396528172241E-2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1EC2D-3710-4DEE-B4F8-DE5AEC43625C}">
  <dimension ref="A1:J23"/>
  <sheetViews>
    <sheetView workbookViewId="0">
      <selection activeCell="G9" sqref="G9"/>
    </sheetView>
  </sheetViews>
  <sheetFormatPr defaultRowHeight="14.6" x14ac:dyDescent="0.4"/>
  <cols>
    <col min="2" max="2" width="9.53515625" bestFit="1" customWidth="1"/>
    <col min="4" max="4" width="10.3046875" bestFit="1" customWidth="1"/>
    <col min="5" max="5" width="9.53515625" bestFit="1" customWidth="1"/>
    <col min="6" max="6" width="10" bestFit="1" customWidth="1"/>
  </cols>
  <sheetData>
    <row r="1" spans="1:10" ht="15.45" x14ac:dyDescent="0.4">
      <c r="A1" s="2"/>
      <c r="B1" s="2" t="s">
        <v>4</v>
      </c>
      <c r="C1" s="2" t="s">
        <v>3</v>
      </c>
      <c r="D1" s="2" t="s">
        <v>5</v>
      </c>
      <c r="E1" s="2" t="s">
        <v>1</v>
      </c>
      <c r="F1" s="2" t="s">
        <v>2</v>
      </c>
    </row>
    <row r="2" spans="1:10" x14ac:dyDescent="0.4">
      <c r="B2" s="3">
        <v>18.010000000000002</v>
      </c>
      <c r="C2" s="3">
        <v>45.5</v>
      </c>
      <c r="D2" s="3">
        <v>0</v>
      </c>
      <c r="E2" s="20">
        <v>-295.01</v>
      </c>
      <c r="F2" s="3">
        <f>E2-298.15*(C2-J4)/1000</f>
        <v>-239.03084674999999</v>
      </c>
      <c r="G2" s="19" t="s">
        <v>74</v>
      </c>
      <c r="I2" t="s">
        <v>76</v>
      </c>
      <c r="J2">
        <v>65.34</v>
      </c>
    </row>
    <row r="3" spans="1:10" x14ac:dyDescent="0.4">
      <c r="C3" s="4">
        <f>C2/4.184</f>
        <v>10.874760994263863</v>
      </c>
      <c r="D3" s="4">
        <f>D2</f>
        <v>0</v>
      </c>
      <c r="E3" s="5">
        <f>E2/4.184*1000</f>
        <v>-70509.082217973235</v>
      </c>
      <c r="F3" s="5">
        <f>F2/4.184*1000</f>
        <v>-57129.743487093685</v>
      </c>
      <c r="G3" s="19" t="s">
        <v>49</v>
      </c>
      <c r="I3" t="s">
        <v>77</v>
      </c>
      <c r="J3">
        <v>102.575</v>
      </c>
    </row>
    <row r="4" spans="1:10" x14ac:dyDescent="0.4">
      <c r="C4" s="6" t="s">
        <v>2</v>
      </c>
      <c r="D4" s="6" t="s">
        <v>1</v>
      </c>
      <c r="E4" s="7" t="s">
        <v>3</v>
      </c>
      <c r="F4" s="7" t="s">
        <v>5</v>
      </c>
      <c r="G4" s="19"/>
      <c r="I4" t="s">
        <v>78</v>
      </c>
      <c r="J4">
        <f>2*J2+J3</f>
        <v>233.255</v>
      </c>
    </row>
    <row r="5" spans="1:10" x14ac:dyDescent="0.4">
      <c r="C5" s="8">
        <f>F3</f>
        <v>-57129.743487093685</v>
      </c>
      <c r="D5" s="8">
        <f>E3</f>
        <v>-70509.082217973235</v>
      </c>
      <c r="E5" s="9">
        <f>C3</f>
        <v>10.874760994263863</v>
      </c>
      <c r="F5" s="9">
        <f>D3</f>
        <v>0</v>
      </c>
      <c r="G5" s="19" t="s">
        <v>49</v>
      </c>
    </row>
    <row r="6" spans="1:10" x14ac:dyDescent="0.4">
      <c r="G6" s="19"/>
    </row>
    <row r="7" spans="1:10" ht="15.45" x14ac:dyDescent="0.4">
      <c r="B7" s="2"/>
      <c r="C7" s="2" t="s">
        <v>7</v>
      </c>
      <c r="D7" s="2" t="s">
        <v>8</v>
      </c>
      <c r="E7" s="2" t="s">
        <v>9</v>
      </c>
      <c r="F7" s="2" t="s">
        <v>10</v>
      </c>
      <c r="G7" s="19"/>
    </row>
    <row r="8" spans="1:10" ht="15.45" x14ac:dyDescent="0.4">
      <c r="A8" s="2" t="s">
        <v>58</v>
      </c>
      <c r="B8" s="2" t="s">
        <v>75</v>
      </c>
      <c r="C8" s="2">
        <v>1</v>
      </c>
      <c r="D8" s="2" t="s">
        <v>0</v>
      </c>
      <c r="E8" s="2" t="s">
        <v>12</v>
      </c>
      <c r="F8" s="2" t="s">
        <v>13</v>
      </c>
      <c r="G8" s="19"/>
      <c r="I8" s="2" t="s">
        <v>15</v>
      </c>
      <c r="J8" s="10" t="s">
        <v>16</v>
      </c>
    </row>
    <row r="9" spans="1:10" x14ac:dyDescent="0.4">
      <c r="B9">
        <v>298.14999999999998</v>
      </c>
      <c r="C9" s="11">
        <v>0.08</v>
      </c>
      <c r="D9" s="11">
        <v>0</v>
      </c>
      <c r="E9" s="11">
        <v>0</v>
      </c>
      <c r="F9" s="11">
        <v>0</v>
      </c>
      <c r="G9" s="19" t="s">
        <v>74</v>
      </c>
      <c r="I9" s="12">
        <f>C$9+D$9*B9+E$9*B9^-2+F$9*B9^-0.5</f>
        <v>0.08</v>
      </c>
      <c r="J9">
        <f>I9/4.184</f>
        <v>1.9120458891013385E-2</v>
      </c>
    </row>
    <row r="11" spans="1:10" ht="15.45" x14ac:dyDescent="0.4">
      <c r="D11" s="2" t="s">
        <v>0</v>
      </c>
      <c r="E11" s="2" t="s">
        <v>12</v>
      </c>
      <c r="F11" s="2" t="s">
        <v>13</v>
      </c>
      <c r="I11" s="2" t="s">
        <v>15</v>
      </c>
      <c r="J11" s="10" t="s">
        <v>16</v>
      </c>
    </row>
    <row r="12" spans="1:10" x14ac:dyDescent="0.4">
      <c r="B12">
        <v>298.14999999999998</v>
      </c>
      <c r="D12">
        <f t="shared" ref="D12:D23" si="0">B12</f>
        <v>298.14999999999998</v>
      </c>
      <c r="E12">
        <f t="shared" ref="E12:E23" si="1">B12^-2</f>
        <v>1.1249426244107095E-5</v>
      </c>
      <c r="F12">
        <f t="shared" ref="F12:F23" si="2">B12^-0.5</f>
        <v>5.791387083143839E-2</v>
      </c>
      <c r="I12" s="12">
        <f t="shared" ref="I12:I23" si="3">C$9+D$9*B12+E$9*B12^-2+F$9*B12^-0.5</f>
        <v>0.08</v>
      </c>
      <c r="J12" s="12">
        <f t="shared" ref="J12:J23" si="4">I12/4.184</f>
        <v>1.9120458891013385E-2</v>
      </c>
    </row>
    <row r="13" spans="1:10" x14ac:dyDescent="0.4">
      <c r="B13">
        <v>300</v>
      </c>
      <c r="D13">
        <f t="shared" si="0"/>
        <v>300</v>
      </c>
      <c r="E13">
        <f t="shared" si="1"/>
        <v>1.1111111111111112E-5</v>
      </c>
      <c r="F13">
        <f t="shared" si="2"/>
        <v>5.7735026918962568E-2</v>
      </c>
      <c r="I13" s="12">
        <f t="shared" si="3"/>
        <v>0.08</v>
      </c>
      <c r="J13" s="12">
        <f t="shared" si="4"/>
        <v>1.9120458891013385E-2</v>
      </c>
    </row>
    <row r="14" spans="1:10" x14ac:dyDescent="0.4">
      <c r="B14">
        <v>400</v>
      </c>
      <c r="D14">
        <f t="shared" si="0"/>
        <v>400</v>
      </c>
      <c r="E14">
        <f t="shared" si="1"/>
        <v>6.2500000000000003E-6</v>
      </c>
      <c r="F14">
        <f t="shared" si="2"/>
        <v>0.05</v>
      </c>
      <c r="I14" s="12">
        <f t="shared" si="3"/>
        <v>0.08</v>
      </c>
      <c r="J14" s="12">
        <f t="shared" si="4"/>
        <v>1.9120458891013385E-2</v>
      </c>
    </row>
    <row r="15" spans="1:10" x14ac:dyDescent="0.4">
      <c r="B15">
        <v>500</v>
      </c>
      <c r="D15">
        <f t="shared" si="0"/>
        <v>500</v>
      </c>
      <c r="E15">
        <f t="shared" si="1"/>
        <v>3.9999999999999998E-6</v>
      </c>
      <c r="F15">
        <f t="shared" si="2"/>
        <v>4.4721359549995794E-2</v>
      </c>
      <c r="I15" s="12">
        <f t="shared" si="3"/>
        <v>0.08</v>
      </c>
      <c r="J15" s="12">
        <f t="shared" si="4"/>
        <v>1.9120458891013385E-2</v>
      </c>
    </row>
    <row r="16" spans="1:10" x14ac:dyDescent="0.4">
      <c r="B16">
        <v>600</v>
      </c>
      <c r="D16">
        <f t="shared" si="0"/>
        <v>600</v>
      </c>
      <c r="E16">
        <f t="shared" si="1"/>
        <v>2.7777777777777779E-6</v>
      </c>
      <c r="F16">
        <f t="shared" si="2"/>
        <v>4.0824829046386304E-2</v>
      </c>
      <c r="I16" s="12">
        <f t="shared" si="3"/>
        <v>0.08</v>
      </c>
      <c r="J16" s="12">
        <f t="shared" si="4"/>
        <v>1.9120458891013385E-2</v>
      </c>
    </row>
    <row r="17" spans="2:10" x14ac:dyDescent="0.4">
      <c r="B17">
        <v>700</v>
      </c>
      <c r="D17">
        <f t="shared" si="0"/>
        <v>700</v>
      </c>
      <c r="E17">
        <f t="shared" si="1"/>
        <v>2.0408163265306121E-6</v>
      </c>
      <c r="F17">
        <f t="shared" si="2"/>
        <v>3.7796447300922721E-2</v>
      </c>
      <c r="I17" s="12">
        <f t="shared" si="3"/>
        <v>0.08</v>
      </c>
      <c r="J17" s="12">
        <f t="shared" si="4"/>
        <v>1.9120458891013385E-2</v>
      </c>
    </row>
    <row r="18" spans="2:10" x14ac:dyDescent="0.4">
      <c r="B18">
        <v>800</v>
      </c>
      <c r="D18">
        <f t="shared" si="0"/>
        <v>800</v>
      </c>
      <c r="E18">
        <f t="shared" si="1"/>
        <v>1.5625000000000001E-6</v>
      </c>
      <c r="F18">
        <f t="shared" si="2"/>
        <v>3.5355339059327376E-2</v>
      </c>
      <c r="I18" s="12">
        <f t="shared" si="3"/>
        <v>0.08</v>
      </c>
      <c r="J18" s="12">
        <f t="shared" si="4"/>
        <v>1.9120458891013385E-2</v>
      </c>
    </row>
    <row r="19" spans="2:10" x14ac:dyDescent="0.4">
      <c r="B19">
        <v>900</v>
      </c>
      <c r="D19">
        <f t="shared" si="0"/>
        <v>900</v>
      </c>
      <c r="E19">
        <f t="shared" si="1"/>
        <v>1.2345679012345679E-6</v>
      </c>
      <c r="F19">
        <f t="shared" si="2"/>
        <v>3.3333333333333333E-2</v>
      </c>
      <c r="I19" s="12">
        <f t="shared" si="3"/>
        <v>0.08</v>
      </c>
      <c r="J19" s="12">
        <f t="shared" si="4"/>
        <v>1.9120458891013385E-2</v>
      </c>
    </row>
    <row r="20" spans="2:10" x14ac:dyDescent="0.4">
      <c r="B20">
        <v>1000</v>
      </c>
      <c r="D20">
        <f t="shared" si="0"/>
        <v>1000</v>
      </c>
      <c r="E20">
        <f t="shared" si="1"/>
        <v>9.9999999999999995E-7</v>
      </c>
      <c r="F20">
        <f t="shared" si="2"/>
        <v>3.1622776601683791E-2</v>
      </c>
      <c r="I20" s="12">
        <f t="shared" si="3"/>
        <v>0.08</v>
      </c>
      <c r="J20" s="12">
        <f t="shared" si="4"/>
        <v>1.9120458891013385E-2</v>
      </c>
    </row>
    <row r="21" spans="2:10" x14ac:dyDescent="0.4">
      <c r="B21">
        <v>1100</v>
      </c>
      <c r="D21">
        <f t="shared" si="0"/>
        <v>1100</v>
      </c>
      <c r="E21">
        <f t="shared" si="1"/>
        <v>8.264462809917355E-7</v>
      </c>
      <c r="F21">
        <f t="shared" si="2"/>
        <v>3.0151134457776358E-2</v>
      </c>
      <c r="I21" s="12">
        <f t="shared" si="3"/>
        <v>0.08</v>
      </c>
      <c r="J21" s="12">
        <f t="shared" si="4"/>
        <v>1.9120458891013385E-2</v>
      </c>
    </row>
    <row r="22" spans="2:10" x14ac:dyDescent="0.4">
      <c r="B22">
        <v>1200</v>
      </c>
      <c r="D22">
        <f t="shared" si="0"/>
        <v>1200</v>
      </c>
      <c r="E22">
        <f t="shared" si="1"/>
        <v>6.9444444444444448E-7</v>
      </c>
      <c r="F22">
        <f t="shared" si="2"/>
        <v>2.8867513459481284E-2</v>
      </c>
      <c r="I22" s="12">
        <f t="shared" si="3"/>
        <v>0.08</v>
      </c>
      <c r="J22" s="12">
        <f t="shared" si="4"/>
        <v>1.9120458891013385E-2</v>
      </c>
    </row>
    <row r="23" spans="2:10" x14ac:dyDescent="0.4">
      <c r="B23">
        <v>1300</v>
      </c>
      <c r="D23">
        <f t="shared" si="0"/>
        <v>1300</v>
      </c>
      <c r="E23">
        <f t="shared" si="1"/>
        <v>5.917159763313609E-7</v>
      </c>
      <c r="F23">
        <f t="shared" si="2"/>
        <v>2.7735009811261455E-2</v>
      </c>
      <c r="I23" s="12">
        <f t="shared" si="3"/>
        <v>0.08</v>
      </c>
      <c r="J23" s="12">
        <f t="shared" si="4"/>
        <v>1.9120458891013385E-2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workbookViewId="0">
      <selection activeCell="D25" sqref="D25:G25"/>
    </sheetView>
  </sheetViews>
  <sheetFormatPr defaultRowHeight="14.6" x14ac:dyDescent="0.4"/>
  <cols>
    <col min="2" max="2" width="13.3828125" customWidth="1"/>
  </cols>
  <sheetData>
    <row r="1" spans="1:11" ht="15.45" x14ac:dyDescent="0.4">
      <c r="A1" s="1" t="s">
        <v>50</v>
      </c>
      <c r="B1" s="1" t="s">
        <v>55</v>
      </c>
      <c r="C1" s="2" t="s">
        <v>0</v>
      </c>
      <c r="D1" s="2" t="s">
        <v>4</v>
      </c>
      <c r="E1" s="2" t="s">
        <v>3</v>
      </c>
      <c r="F1" s="2" t="s">
        <v>5</v>
      </c>
      <c r="G1" s="2" t="s">
        <v>1</v>
      </c>
      <c r="H1" s="2" t="s">
        <v>2</v>
      </c>
    </row>
    <row r="2" spans="1:11" x14ac:dyDescent="0.4">
      <c r="A2" s="3" t="s">
        <v>53</v>
      </c>
      <c r="B2" s="3" t="s">
        <v>53</v>
      </c>
      <c r="D2" s="3">
        <v>44.01</v>
      </c>
      <c r="E2" s="3">
        <v>213.785</v>
      </c>
      <c r="F2" s="3"/>
      <c r="G2" s="3">
        <v>-393.51</v>
      </c>
      <c r="H2" s="3">
        <v>-394.37299999999999</v>
      </c>
    </row>
    <row r="3" spans="1:11" x14ac:dyDescent="0.4">
      <c r="E3" s="4">
        <f>E2/4.184</f>
        <v>51.095841300191204</v>
      </c>
      <c r="F3" s="4">
        <f>F2</f>
        <v>0</v>
      </c>
      <c r="G3" s="5">
        <f>G2/4.184*1000</f>
        <v>-94051.147227533453</v>
      </c>
      <c r="H3" s="5">
        <f>H2/4.184*1000</f>
        <v>-94257.409177820271</v>
      </c>
    </row>
    <row r="4" spans="1:11" x14ac:dyDescent="0.4">
      <c r="A4" s="1" t="s">
        <v>51</v>
      </c>
      <c r="E4" s="6" t="s">
        <v>2</v>
      </c>
      <c r="F4" s="6" t="s">
        <v>1</v>
      </c>
      <c r="G4" s="7" t="s">
        <v>3</v>
      </c>
      <c r="H4" s="7" t="s">
        <v>5</v>
      </c>
    </row>
    <row r="5" spans="1:11" x14ac:dyDescent="0.4">
      <c r="E5" s="8">
        <f>H3</f>
        <v>-94257.409177820271</v>
      </c>
      <c r="F5" s="8">
        <f>G3</f>
        <v>-94051.147227533453</v>
      </c>
      <c r="G5" s="9">
        <f>E3</f>
        <v>51.095841300191204</v>
      </c>
      <c r="H5" s="9">
        <f>F3</f>
        <v>0</v>
      </c>
    </row>
    <row r="7" spans="1:11" ht="15.45" x14ac:dyDescent="0.4">
      <c r="A7" s="1" t="s">
        <v>6</v>
      </c>
      <c r="C7" s="2"/>
      <c r="D7" s="2" t="s">
        <v>7</v>
      </c>
      <c r="E7" s="2" t="s">
        <v>8</v>
      </c>
      <c r="F7" s="2" t="s">
        <v>9</v>
      </c>
      <c r="G7" s="2" t="s">
        <v>10</v>
      </c>
      <c r="H7" s="2" t="s">
        <v>11</v>
      </c>
    </row>
    <row r="8" spans="1:11" ht="15.45" x14ac:dyDescent="0.4">
      <c r="A8">
        <v>1200</v>
      </c>
      <c r="C8" s="2"/>
      <c r="D8" s="2">
        <v>1</v>
      </c>
      <c r="E8" s="2" t="s">
        <v>0</v>
      </c>
      <c r="F8" s="2" t="s">
        <v>12</v>
      </c>
      <c r="G8" s="2" t="s">
        <v>13</v>
      </c>
      <c r="H8" s="2" t="s">
        <v>14</v>
      </c>
      <c r="I8" s="2"/>
      <c r="J8" s="2" t="s">
        <v>15</v>
      </c>
      <c r="K8" s="10" t="s">
        <v>16</v>
      </c>
    </row>
    <row r="9" spans="1:11" x14ac:dyDescent="0.4">
      <c r="C9">
        <v>298.14999999999998</v>
      </c>
      <c r="D9" s="24"/>
      <c r="E9" s="11"/>
      <c r="F9" s="11"/>
      <c r="G9" s="11"/>
      <c r="H9" s="11"/>
      <c r="I9" s="25"/>
      <c r="J9" s="12">
        <f>D9+E9*C9+F9*C9^-2+G9*C9^-0.5+H9*C9^2</f>
        <v>0</v>
      </c>
      <c r="K9">
        <f>J9/4.184</f>
        <v>0</v>
      </c>
    </row>
    <row r="10" spans="1:11" x14ac:dyDescent="0.4">
      <c r="C10">
        <v>400</v>
      </c>
      <c r="D10" s="13"/>
      <c r="E10" s="13"/>
      <c r="F10" s="13"/>
      <c r="G10" s="13"/>
      <c r="H10" s="13"/>
      <c r="I10" s="13"/>
      <c r="J10" s="12">
        <f>D9+E9*C10+F9*C10^-2+G9*C10^-0.5+H9*C10^2</f>
        <v>0</v>
      </c>
      <c r="K10">
        <f>J10/4.184</f>
        <v>0</v>
      </c>
    </row>
    <row r="12" spans="1:11" ht="15.45" x14ac:dyDescent="0.4">
      <c r="E12" s="10" t="s">
        <v>0</v>
      </c>
      <c r="F12" s="10" t="s">
        <v>12</v>
      </c>
      <c r="G12" s="10" t="s">
        <v>13</v>
      </c>
      <c r="J12" s="2" t="s">
        <v>15</v>
      </c>
      <c r="K12" s="10" t="s">
        <v>16</v>
      </c>
    </row>
    <row r="13" spans="1:11" x14ac:dyDescent="0.4">
      <c r="C13">
        <v>298.14999999999998</v>
      </c>
      <c r="E13">
        <f t="shared" ref="E13:E20" si="0">C13</f>
        <v>298.14999999999998</v>
      </c>
      <c r="F13">
        <f t="shared" ref="F13:F20" si="1">C13^-2</f>
        <v>1.1249426244107095E-5</v>
      </c>
      <c r="G13">
        <f t="shared" ref="G13:G20" si="2">C13^-0.5</f>
        <v>5.791387083143839E-2</v>
      </c>
      <c r="J13" s="12">
        <f t="shared" ref="J13:J20" si="3">D$9+E$9*C13+F$9*C13^-2+G$9*C13^-0.5+H$9*C13^2</f>
        <v>0</v>
      </c>
      <c r="K13" s="12">
        <f t="shared" ref="K13:K20" si="4">J13/4.184</f>
        <v>0</v>
      </c>
    </row>
    <row r="14" spans="1:11" x14ac:dyDescent="0.4">
      <c r="C14">
        <v>300</v>
      </c>
      <c r="E14">
        <f t="shared" si="0"/>
        <v>300</v>
      </c>
      <c r="F14">
        <f t="shared" si="1"/>
        <v>1.1111111111111112E-5</v>
      </c>
      <c r="G14">
        <f t="shared" si="2"/>
        <v>5.7735026918962568E-2</v>
      </c>
      <c r="J14" s="12">
        <f t="shared" si="3"/>
        <v>0</v>
      </c>
      <c r="K14" s="12">
        <f t="shared" si="4"/>
        <v>0</v>
      </c>
    </row>
    <row r="15" spans="1:11" x14ac:dyDescent="0.4">
      <c r="C15">
        <v>400</v>
      </c>
      <c r="E15">
        <f t="shared" si="0"/>
        <v>400</v>
      </c>
      <c r="F15">
        <f t="shared" si="1"/>
        <v>6.2500000000000003E-6</v>
      </c>
      <c r="G15">
        <f t="shared" si="2"/>
        <v>0.05</v>
      </c>
      <c r="J15" s="12">
        <f t="shared" si="3"/>
        <v>0</v>
      </c>
      <c r="K15" s="12">
        <f t="shared" si="4"/>
        <v>0</v>
      </c>
    </row>
    <row r="16" spans="1:11" x14ac:dyDescent="0.4">
      <c r="C16">
        <v>500</v>
      </c>
      <c r="E16">
        <f t="shared" si="0"/>
        <v>500</v>
      </c>
      <c r="F16">
        <f t="shared" si="1"/>
        <v>3.9999999999999998E-6</v>
      </c>
      <c r="G16">
        <f t="shared" si="2"/>
        <v>4.4721359549995794E-2</v>
      </c>
      <c r="J16" s="12">
        <f t="shared" si="3"/>
        <v>0</v>
      </c>
      <c r="K16" s="12">
        <f t="shared" si="4"/>
        <v>0</v>
      </c>
    </row>
    <row r="17" spans="1:11" x14ac:dyDescent="0.4">
      <c r="C17">
        <v>600</v>
      </c>
      <c r="E17">
        <f t="shared" si="0"/>
        <v>600</v>
      </c>
      <c r="F17">
        <f t="shared" si="1"/>
        <v>2.7777777777777779E-6</v>
      </c>
      <c r="G17">
        <f t="shared" si="2"/>
        <v>4.0824829046386304E-2</v>
      </c>
      <c r="J17" s="12">
        <f t="shared" si="3"/>
        <v>0</v>
      </c>
      <c r="K17" s="12">
        <f t="shared" si="4"/>
        <v>0</v>
      </c>
    </row>
    <row r="18" spans="1:11" x14ac:dyDescent="0.4">
      <c r="C18">
        <v>700</v>
      </c>
      <c r="E18">
        <f t="shared" si="0"/>
        <v>700</v>
      </c>
      <c r="F18">
        <f t="shared" si="1"/>
        <v>2.0408163265306121E-6</v>
      </c>
      <c r="G18">
        <f t="shared" si="2"/>
        <v>3.7796447300922721E-2</v>
      </c>
      <c r="J18" s="12">
        <f t="shared" si="3"/>
        <v>0</v>
      </c>
      <c r="K18" s="12">
        <f t="shared" si="4"/>
        <v>0</v>
      </c>
    </row>
    <row r="19" spans="1:11" x14ac:dyDescent="0.4">
      <c r="C19">
        <v>800</v>
      </c>
      <c r="E19">
        <f t="shared" si="0"/>
        <v>800</v>
      </c>
      <c r="F19">
        <f t="shared" si="1"/>
        <v>1.5625000000000001E-6</v>
      </c>
      <c r="G19">
        <f t="shared" si="2"/>
        <v>3.5355339059327376E-2</v>
      </c>
      <c r="J19" s="12">
        <f t="shared" si="3"/>
        <v>0</v>
      </c>
      <c r="K19" s="12">
        <f t="shared" si="4"/>
        <v>0</v>
      </c>
    </row>
    <row r="20" spans="1:11" x14ac:dyDescent="0.4">
      <c r="C20">
        <v>900</v>
      </c>
      <c r="E20">
        <f t="shared" si="0"/>
        <v>900</v>
      </c>
      <c r="F20">
        <f t="shared" si="1"/>
        <v>1.2345679012345679E-6</v>
      </c>
      <c r="G20">
        <f t="shared" si="2"/>
        <v>3.3333333333333333E-2</v>
      </c>
      <c r="J20" s="12">
        <f t="shared" si="3"/>
        <v>0</v>
      </c>
      <c r="K20" s="12">
        <f t="shared" si="4"/>
        <v>0</v>
      </c>
    </row>
    <row r="22" spans="1:11" ht="15.45" x14ac:dyDescent="0.4">
      <c r="D22" s="2" t="s">
        <v>7</v>
      </c>
      <c r="E22" s="2" t="s">
        <v>8</v>
      </c>
      <c r="F22" s="2" t="s">
        <v>9</v>
      </c>
      <c r="G22" s="2" t="s">
        <v>10</v>
      </c>
    </row>
    <row r="23" spans="1:11" ht="15.45" x14ac:dyDescent="0.4">
      <c r="D23" s="2">
        <v>1</v>
      </c>
      <c r="E23" s="2" t="s">
        <v>0</v>
      </c>
      <c r="F23" s="2" t="s">
        <v>12</v>
      </c>
      <c r="G23" s="2" t="s">
        <v>13</v>
      </c>
      <c r="J23" s="2" t="s">
        <v>15</v>
      </c>
      <c r="K23" s="10" t="s">
        <v>16</v>
      </c>
    </row>
    <row r="24" spans="1:11" x14ac:dyDescent="0.4">
      <c r="A24" s="1" t="s">
        <v>54</v>
      </c>
      <c r="D24" s="20"/>
      <c r="E24" s="20"/>
      <c r="F24" s="20"/>
      <c r="G24" s="20"/>
    </row>
    <row r="25" spans="1:11" x14ac:dyDescent="0.4">
      <c r="A25" s="1" t="s">
        <v>52</v>
      </c>
      <c r="C25">
        <v>298.14999999999998</v>
      </c>
      <c r="D25" s="14">
        <f>D24/4.184</f>
        <v>0</v>
      </c>
      <c r="E25" s="14">
        <f>E24/4.184*1000</f>
        <v>0</v>
      </c>
      <c r="F25" s="14">
        <f>F24/4.184/100000</f>
        <v>0</v>
      </c>
      <c r="G25" s="14">
        <f>G24/4.184</f>
        <v>0</v>
      </c>
      <c r="J25">
        <f t="shared" ref="J25:J32" si="5">K25*4.184</f>
        <v>0</v>
      </c>
      <c r="K25" s="12">
        <f t="shared" ref="K25:K32" si="6">$D$25+($E$25*0.001)*C25+($F$25*100000)*C25^-2+$G$25*C25^-0.5+$H$25*C25^2</f>
        <v>0</v>
      </c>
    </row>
    <row r="26" spans="1:11" x14ac:dyDescent="0.4">
      <c r="C26">
        <v>300</v>
      </c>
      <c r="J26">
        <f t="shared" si="5"/>
        <v>0</v>
      </c>
      <c r="K26" s="12">
        <f t="shared" si="6"/>
        <v>0</v>
      </c>
    </row>
    <row r="27" spans="1:11" x14ac:dyDescent="0.4">
      <c r="C27">
        <v>400</v>
      </c>
      <c r="J27">
        <f t="shared" si="5"/>
        <v>0</v>
      </c>
      <c r="K27" s="12">
        <f t="shared" si="6"/>
        <v>0</v>
      </c>
    </row>
    <row r="28" spans="1:11" x14ac:dyDescent="0.4">
      <c r="C28">
        <v>500</v>
      </c>
      <c r="J28">
        <f t="shared" si="5"/>
        <v>0</v>
      </c>
      <c r="K28" s="12">
        <f t="shared" si="6"/>
        <v>0</v>
      </c>
    </row>
    <row r="29" spans="1:11" x14ac:dyDescent="0.4">
      <c r="C29">
        <v>600</v>
      </c>
      <c r="J29">
        <f t="shared" si="5"/>
        <v>0</v>
      </c>
      <c r="K29" s="12">
        <f t="shared" si="6"/>
        <v>0</v>
      </c>
    </row>
    <row r="30" spans="1:11" x14ac:dyDescent="0.4">
      <c r="C30">
        <v>700</v>
      </c>
      <c r="J30">
        <f t="shared" si="5"/>
        <v>0</v>
      </c>
      <c r="K30" s="12">
        <f t="shared" si="6"/>
        <v>0</v>
      </c>
    </row>
    <row r="31" spans="1:11" x14ac:dyDescent="0.4">
      <c r="C31">
        <v>800</v>
      </c>
      <c r="J31">
        <f t="shared" si="5"/>
        <v>0</v>
      </c>
      <c r="K31" s="12">
        <f t="shared" si="6"/>
        <v>0</v>
      </c>
    </row>
    <row r="32" spans="1:11" x14ac:dyDescent="0.4">
      <c r="C32">
        <v>900</v>
      </c>
      <c r="J32">
        <f t="shared" si="5"/>
        <v>0</v>
      </c>
      <c r="K32" s="12">
        <f t="shared" si="6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workbookViewId="0"/>
  </sheetViews>
  <sheetFormatPr defaultRowHeight="14.6" x14ac:dyDescent="0.4"/>
  <cols>
    <col min="2" max="2" width="13.3828125" customWidth="1"/>
  </cols>
  <sheetData>
    <row r="1" spans="1:10" ht="15.45" x14ac:dyDescent="0.4">
      <c r="A1" s="1" t="s">
        <v>50</v>
      </c>
      <c r="B1" s="1" t="s">
        <v>55</v>
      </c>
      <c r="C1" s="2" t="s">
        <v>0</v>
      </c>
      <c r="D1" s="2" t="s">
        <v>4</v>
      </c>
      <c r="E1" s="2" t="s">
        <v>3</v>
      </c>
      <c r="F1" s="2" t="s">
        <v>5</v>
      </c>
      <c r="G1" s="2" t="s">
        <v>1</v>
      </c>
      <c r="H1" s="2" t="s">
        <v>2</v>
      </c>
    </row>
    <row r="2" spans="1:10" x14ac:dyDescent="0.4">
      <c r="A2" s="3" t="s">
        <v>53</v>
      </c>
      <c r="B2" s="3" t="s">
        <v>53</v>
      </c>
      <c r="D2" s="3">
        <v>44.01</v>
      </c>
      <c r="E2" s="3">
        <v>213.785</v>
      </c>
      <c r="F2" s="3"/>
      <c r="G2" s="3">
        <v>-393.51</v>
      </c>
      <c r="H2" s="3">
        <v>-394.37299999999999</v>
      </c>
    </row>
    <row r="3" spans="1:10" x14ac:dyDescent="0.4">
      <c r="E3" s="4">
        <f>E2/4.184</f>
        <v>51.095841300191204</v>
      </c>
      <c r="F3" s="4">
        <f>F2</f>
        <v>0</v>
      </c>
      <c r="G3" s="5">
        <f>G2/4.184*1000</f>
        <v>-94051.147227533453</v>
      </c>
      <c r="H3" s="5">
        <f>H2/4.184*1000</f>
        <v>-94257.409177820271</v>
      </c>
    </row>
    <row r="4" spans="1:10" x14ac:dyDescent="0.4">
      <c r="A4" s="1" t="s">
        <v>51</v>
      </c>
      <c r="E4" s="6" t="s">
        <v>2</v>
      </c>
      <c r="F4" s="6" t="s">
        <v>1</v>
      </c>
      <c r="G4" s="7" t="s">
        <v>3</v>
      </c>
      <c r="H4" s="7" t="s">
        <v>5</v>
      </c>
    </row>
    <row r="5" spans="1:10" x14ac:dyDescent="0.4">
      <c r="E5" s="8">
        <f>H3</f>
        <v>-94257.409177820271</v>
      </c>
      <c r="F5" s="8">
        <f>G3</f>
        <v>-94051.147227533453</v>
      </c>
      <c r="G5" s="9">
        <f>E3</f>
        <v>51.095841300191204</v>
      </c>
      <c r="H5" s="9">
        <f>F3</f>
        <v>0</v>
      </c>
    </row>
    <row r="8" spans="1:10" ht="15.45" x14ac:dyDescent="0.4">
      <c r="D8" s="2" t="s">
        <v>7</v>
      </c>
      <c r="E8" s="2" t="s">
        <v>8</v>
      </c>
      <c r="F8" s="2" t="s">
        <v>9</v>
      </c>
      <c r="G8" s="2" t="s">
        <v>10</v>
      </c>
    </row>
    <row r="9" spans="1:10" ht="15.45" x14ac:dyDescent="0.4">
      <c r="D9" s="2">
        <v>1</v>
      </c>
      <c r="E9" s="2" t="s">
        <v>0</v>
      </c>
      <c r="F9" s="2" t="s">
        <v>12</v>
      </c>
      <c r="G9" s="2" t="s">
        <v>13</v>
      </c>
      <c r="I9" s="2" t="s">
        <v>15</v>
      </c>
      <c r="J9" s="10" t="s">
        <v>16</v>
      </c>
    </row>
    <row r="10" spans="1:10" x14ac:dyDescent="0.4">
      <c r="A10" s="1" t="s">
        <v>54</v>
      </c>
      <c r="D10" s="20"/>
      <c r="E10" s="20"/>
      <c r="F10" s="20"/>
      <c r="G10" s="20"/>
    </row>
    <row r="11" spans="1:10" x14ac:dyDescent="0.4">
      <c r="A11" s="1" t="s">
        <v>52</v>
      </c>
      <c r="C11">
        <v>298.14999999999998</v>
      </c>
      <c r="D11" s="14">
        <f>D10/4.184</f>
        <v>0</v>
      </c>
      <c r="E11" s="14">
        <f>E10/4.184*1000</f>
        <v>0</v>
      </c>
      <c r="F11" s="14">
        <f>F10/4.184/100000</f>
        <v>0</v>
      </c>
      <c r="G11" s="14">
        <f>G10/4.184</f>
        <v>0</v>
      </c>
      <c r="I11">
        <f t="shared" ref="I11:I18" si="0">J11*4.184</f>
        <v>0</v>
      </c>
      <c r="J11" s="12">
        <f t="shared" ref="J11:J18" si="1">$D$11+($E$11*0.001)*C11+($F$11*100000)*C11^-2+$G$11*C11^-0.5+$H$11*C11^2</f>
        <v>0</v>
      </c>
    </row>
    <row r="12" spans="1:10" x14ac:dyDescent="0.4">
      <c r="C12">
        <v>300</v>
      </c>
      <c r="I12">
        <f t="shared" si="0"/>
        <v>0</v>
      </c>
      <c r="J12" s="12">
        <f t="shared" si="1"/>
        <v>0</v>
      </c>
    </row>
    <row r="13" spans="1:10" x14ac:dyDescent="0.4">
      <c r="C13">
        <v>400</v>
      </c>
      <c r="I13">
        <f t="shared" si="0"/>
        <v>0</v>
      </c>
      <c r="J13" s="12">
        <f t="shared" si="1"/>
        <v>0</v>
      </c>
    </row>
    <row r="14" spans="1:10" x14ac:dyDescent="0.4">
      <c r="C14">
        <v>500</v>
      </c>
      <c r="I14">
        <f t="shared" si="0"/>
        <v>0</v>
      </c>
      <c r="J14" s="12">
        <f t="shared" si="1"/>
        <v>0</v>
      </c>
    </row>
    <row r="15" spans="1:10" x14ac:dyDescent="0.4">
      <c r="C15">
        <v>600</v>
      </c>
      <c r="I15">
        <f t="shared" si="0"/>
        <v>0</v>
      </c>
      <c r="J15" s="12">
        <f t="shared" si="1"/>
        <v>0</v>
      </c>
    </row>
    <row r="16" spans="1:10" x14ac:dyDescent="0.4">
      <c r="C16">
        <v>700</v>
      </c>
      <c r="I16">
        <f t="shared" si="0"/>
        <v>0</v>
      </c>
      <c r="J16" s="12">
        <f t="shared" si="1"/>
        <v>0</v>
      </c>
    </row>
    <row r="17" spans="3:10" x14ac:dyDescent="0.4">
      <c r="C17">
        <v>800</v>
      </c>
      <c r="I17">
        <f t="shared" si="0"/>
        <v>0</v>
      </c>
      <c r="J17" s="12">
        <f t="shared" si="1"/>
        <v>0</v>
      </c>
    </row>
    <row r="18" spans="3:10" x14ac:dyDescent="0.4">
      <c r="C18">
        <v>900</v>
      </c>
      <c r="I18">
        <f t="shared" si="0"/>
        <v>0</v>
      </c>
      <c r="J18" s="12">
        <f t="shared" si="1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2"/>
  <sheetViews>
    <sheetView workbookViewId="0">
      <selection activeCell="G2" sqref="G2"/>
    </sheetView>
  </sheetViews>
  <sheetFormatPr defaultRowHeight="14.6" x14ac:dyDescent="0.4"/>
  <cols>
    <col min="1" max="1" width="17.69140625" bestFit="1" customWidth="1"/>
    <col min="3" max="3" width="9.53515625" bestFit="1" customWidth="1"/>
    <col min="5" max="5" width="10.3046875" bestFit="1" customWidth="1"/>
    <col min="6" max="6" width="9.53515625" bestFit="1" customWidth="1"/>
    <col min="7" max="7" width="10" bestFit="1" customWidth="1"/>
  </cols>
  <sheetData>
    <row r="1" spans="1:14" ht="15.45" x14ac:dyDescent="0.4">
      <c r="A1" s="1"/>
      <c r="B1" s="2" t="s">
        <v>0</v>
      </c>
      <c r="C1" s="2" t="s">
        <v>4</v>
      </c>
      <c r="D1" s="2" t="s">
        <v>3</v>
      </c>
      <c r="E1" s="2" t="s">
        <v>5</v>
      </c>
      <c r="F1" s="2" t="s">
        <v>1</v>
      </c>
      <c r="G1" s="2" t="s">
        <v>2</v>
      </c>
    </row>
    <row r="2" spans="1:14" x14ac:dyDescent="0.4">
      <c r="C2" s="3">
        <v>20</v>
      </c>
      <c r="D2" s="3">
        <v>173.8</v>
      </c>
      <c r="E2" s="3"/>
      <c r="F2" s="3">
        <v>-273.3</v>
      </c>
      <c r="G2" s="3">
        <v>-275.40642975000003</v>
      </c>
      <c r="H2" s="19" t="s">
        <v>48</v>
      </c>
      <c r="I2" s="21" t="s">
        <v>56</v>
      </c>
    </row>
    <row r="3" spans="1:14" x14ac:dyDescent="0.4">
      <c r="D3" s="4">
        <f>D2/4.184</f>
        <v>41.539196940726576</v>
      </c>
      <c r="E3" s="4">
        <f>E2</f>
        <v>0</v>
      </c>
      <c r="F3" s="5">
        <f>F2/4.184*1000</f>
        <v>-65320.267686424471</v>
      </c>
      <c r="G3" s="5">
        <f>G2/4.184*1000</f>
        <v>-65823.716479445502</v>
      </c>
      <c r="H3" s="19" t="s">
        <v>49</v>
      </c>
    </row>
    <row r="4" spans="1:14" x14ac:dyDescent="0.4">
      <c r="D4" s="6" t="s">
        <v>2</v>
      </c>
      <c r="E4" s="6" t="s">
        <v>1</v>
      </c>
      <c r="F4" s="7" t="s">
        <v>3</v>
      </c>
      <c r="G4" s="7" t="s">
        <v>5</v>
      </c>
      <c r="H4" s="19"/>
    </row>
    <row r="5" spans="1:14" x14ac:dyDescent="0.4">
      <c r="A5" s="18" t="s">
        <v>45</v>
      </c>
      <c r="D5" s="8">
        <f>G3</f>
        <v>-65823.716479445502</v>
      </c>
      <c r="E5" s="8">
        <f>F3</f>
        <v>-65320.267686424471</v>
      </c>
      <c r="F5" s="9">
        <f>D3</f>
        <v>41.539196940726576</v>
      </c>
      <c r="G5" s="9">
        <f>E3</f>
        <v>0</v>
      </c>
      <c r="H5" s="19" t="s">
        <v>49</v>
      </c>
    </row>
    <row r="6" spans="1:14" x14ac:dyDescent="0.4">
      <c r="H6" s="19"/>
    </row>
    <row r="7" spans="1:14" ht="15.45" x14ac:dyDescent="0.4">
      <c r="B7" s="2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19"/>
    </row>
    <row r="8" spans="1:14" ht="15.45" x14ac:dyDescent="0.4">
      <c r="A8" s="1" t="s">
        <v>6</v>
      </c>
      <c r="B8" s="2"/>
      <c r="C8" s="2">
        <v>1</v>
      </c>
      <c r="D8" s="2" t="s">
        <v>0</v>
      </c>
      <c r="E8" s="2" t="s">
        <v>12</v>
      </c>
      <c r="F8" s="2" t="s">
        <v>13</v>
      </c>
      <c r="G8" s="2" t="s">
        <v>14</v>
      </c>
      <c r="H8" s="19"/>
      <c r="J8" s="2" t="s">
        <v>15</v>
      </c>
      <c r="K8" s="10" t="s">
        <v>16</v>
      </c>
    </row>
    <row r="9" spans="1:14" x14ac:dyDescent="0.4">
      <c r="A9" s="20">
        <v>1800</v>
      </c>
      <c r="B9">
        <v>298.14999999999998</v>
      </c>
      <c r="C9" s="11">
        <v>6.8449999999999998</v>
      </c>
      <c r="D9" s="11">
        <v>1.3010000000000001E-2</v>
      </c>
      <c r="E9" s="11">
        <v>-410800</v>
      </c>
      <c r="F9" s="11">
        <v>400.7</v>
      </c>
      <c r="G9" s="11">
        <v>-1.911E-6</v>
      </c>
      <c r="H9" s="19" t="s">
        <v>48</v>
      </c>
      <c r="I9" s="21" t="s">
        <v>57</v>
      </c>
      <c r="J9" s="12">
        <f>C9+D9*B9+E9*B9^-2+F9*B9^-0.5+G9*B9^2</f>
        <v>29.138879910680668</v>
      </c>
      <c r="K9">
        <f>J9/4.184</f>
        <v>6.9643594432793181</v>
      </c>
    </row>
    <row r="10" spans="1:14" x14ac:dyDescent="0.4">
      <c r="M10" t="s">
        <v>18</v>
      </c>
    </row>
    <row r="11" spans="1:14" ht="15.9" thickBot="1" x14ac:dyDescent="0.45">
      <c r="D11" s="2" t="s">
        <v>0</v>
      </c>
      <c r="E11" s="2" t="s">
        <v>12</v>
      </c>
      <c r="F11" s="2" t="s">
        <v>13</v>
      </c>
      <c r="J11" s="2" t="s">
        <v>15</v>
      </c>
      <c r="K11" s="10" t="s">
        <v>16</v>
      </c>
    </row>
    <row r="12" spans="1:14" x14ac:dyDescent="0.4">
      <c r="B12">
        <v>298.14999999999998</v>
      </c>
      <c r="D12">
        <f t="shared" ref="D12:D19" si="0">B12</f>
        <v>298.14999999999998</v>
      </c>
      <c r="E12">
        <f t="shared" ref="E12:E19" si="1">B12^-2</f>
        <v>1.1249426244107095E-5</v>
      </c>
      <c r="F12">
        <f t="shared" ref="F12:F19" si="2">B12^-0.5</f>
        <v>5.791387083143839E-2</v>
      </c>
      <c r="J12" s="12">
        <f t="shared" ref="J12:J19" si="3">C$9+D$9*B12+E$9*B12^-2+F$9*B12^-0.5+G$9*B12^2</f>
        <v>29.138879910680668</v>
      </c>
      <c r="K12" s="12">
        <f t="shared" ref="K12:K19" si="4">J12/4.184</f>
        <v>6.9643594432793181</v>
      </c>
      <c r="M12" s="17" t="s">
        <v>19</v>
      </c>
      <c r="N12" s="17"/>
    </row>
    <row r="13" spans="1:14" x14ac:dyDescent="0.4">
      <c r="B13">
        <v>300</v>
      </c>
      <c r="D13">
        <f t="shared" si="0"/>
        <v>300</v>
      </c>
      <c r="E13">
        <f t="shared" si="1"/>
        <v>1.1111111111111112E-5</v>
      </c>
      <c r="F13">
        <f t="shared" si="2"/>
        <v>5.7735026918962568E-2</v>
      </c>
      <c r="J13" s="12">
        <f t="shared" si="3"/>
        <v>29.145990841983853</v>
      </c>
      <c r="K13" s="12">
        <f t="shared" si="4"/>
        <v>6.9660589966500606</v>
      </c>
      <c r="M13" t="s">
        <v>20</v>
      </c>
      <c r="N13">
        <v>0.99989536551204805</v>
      </c>
    </row>
    <row r="14" spans="1:14" x14ac:dyDescent="0.4">
      <c r="B14">
        <v>400</v>
      </c>
      <c r="D14">
        <f t="shared" si="0"/>
        <v>400</v>
      </c>
      <c r="E14">
        <f t="shared" si="1"/>
        <v>6.2500000000000003E-6</v>
      </c>
      <c r="F14">
        <f t="shared" si="2"/>
        <v>0.05</v>
      </c>
      <c r="J14" s="12">
        <f t="shared" si="3"/>
        <v>29.210740000000001</v>
      </c>
      <c r="K14" s="12">
        <f t="shared" si="4"/>
        <v>6.9815344168260038</v>
      </c>
      <c r="M14" t="s">
        <v>21</v>
      </c>
      <c r="N14">
        <v>0.9997907419724722</v>
      </c>
    </row>
    <row r="15" spans="1:14" x14ac:dyDescent="0.4">
      <c r="B15">
        <v>500</v>
      </c>
      <c r="D15">
        <f t="shared" si="0"/>
        <v>500</v>
      </c>
      <c r="E15">
        <f t="shared" si="1"/>
        <v>3.9999999999999998E-6</v>
      </c>
      <c r="F15">
        <f t="shared" si="2"/>
        <v>4.4721359549995794E-2</v>
      </c>
      <c r="J15" s="12">
        <f t="shared" si="3"/>
        <v>29.148898771683314</v>
      </c>
      <c r="K15" s="12">
        <f t="shared" si="4"/>
        <v>6.9667540085285165</v>
      </c>
      <c r="M15" t="s">
        <v>22</v>
      </c>
      <c r="N15">
        <v>0.99963379845182643</v>
      </c>
    </row>
    <row r="16" spans="1:14" x14ac:dyDescent="0.4">
      <c r="B16">
        <v>600</v>
      </c>
      <c r="D16">
        <f t="shared" si="0"/>
        <v>600</v>
      </c>
      <c r="E16">
        <f t="shared" si="1"/>
        <v>2.7777777777777779E-6</v>
      </c>
      <c r="F16">
        <f t="shared" si="2"/>
        <v>4.0824829046386304E-2</v>
      </c>
      <c r="J16" s="12">
        <f t="shared" si="3"/>
        <v>29.180437887775881</v>
      </c>
      <c r="K16" s="12">
        <f t="shared" si="4"/>
        <v>6.9742920381873521</v>
      </c>
      <c r="M16" t="s">
        <v>23</v>
      </c>
      <c r="N16">
        <v>4.9366865608717319E-3</v>
      </c>
    </row>
    <row r="17" spans="1:21" ht="15" thickBot="1" x14ac:dyDescent="0.45">
      <c r="B17">
        <v>700</v>
      </c>
      <c r="D17">
        <f t="shared" si="0"/>
        <v>700</v>
      </c>
      <c r="E17">
        <f t="shared" si="1"/>
        <v>2.0408163265306121E-6</v>
      </c>
      <c r="F17">
        <f t="shared" si="2"/>
        <v>3.7796447300922721E-2</v>
      </c>
      <c r="J17" s="12">
        <f t="shared" si="3"/>
        <v>29.322279086540959</v>
      </c>
      <c r="K17" s="12">
        <f t="shared" si="4"/>
        <v>7.0081928983128483</v>
      </c>
      <c r="M17" s="15" t="s">
        <v>24</v>
      </c>
      <c r="N17" s="15">
        <v>8</v>
      </c>
    </row>
    <row r="18" spans="1:21" x14ac:dyDescent="0.4">
      <c r="B18">
        <v>800</v>
      </c>
      <c r="D18">
        <f t="shared" si="0"/>
        <v>800</v>
      </c>
      <c r="E18">
        <f t="shared" si="1"/>
        <v>1.5625000000000001E-6</v>
      </c>
      <c r="F18">
        <f t="shared" si="2"/>
        <v>3.5355339059327376E-2</v>
      </c>
      <c r="J18" s="12">
        <f t="shared" si="3"/>
        <v>29.55496936107248</v>
      </c>
      <c r="K18" s="12">
        <f t="shared" si="4"/>
        <v>7.0638072086693304</v>
      </c>
    </row>
    <row r="19" spans="1:21" ht="15" thickBot="1" x14ac:dyDescent="0.45">
      <c r="B19">
        <v>900</v>
      </c>
      <c r="D19">
        <f t="shared" si="0"/>
        <v>900</v>
      </c>
      <c r="E19">
        <f t="shared" si="1"/>
        <v>1.2345679012345679E-6</v>
      </c>
      <c r="F19">
        <f t="shared" si="2"/>
        <v>3.3333333333333333E-2</v>
      </c>
      <c r="J19" s="12">
        <f t="shared" si="3"/>
        <v>29.855596172839505</v>
      </c>
      <c r="K19" s="12">
        <f t="shared" si="4"/>
        <v>7.1356587411184282</v>
      </c>
      <c r="M19" t="s">
        <v>25</v>
      </c>
    </row>
    <row r="20" spans="1:21" x14ac:dyDescent="0.4">
      <c r="M20" s="16"/>
      <c r="N20" s="16" t="s">
        <v>30</v>
      </c>
      <c r="O20" s="16" t="s">
        <v>31</v>
      </c>
      <c r="P20" s="16" t="s">
        <v>32</v>
      </c>
      <c r="Q20" s="16" t="s">
        <v>33</v>
      </c>
      <c r="R20" s="16" t="s">
        <v>34</v>
      </c>
    </row>
    <row r="21" spans="1:21" ht="15.45" x14ac:dyDescent="0.4">
      <c r="C21" s="2" t="s">
        <v>7</v>
      </c>
      <c r="D21" s="2" t="s">
        <v>8</v>
      </c>
      <c r="E21" s="2" t="s">
        <v>9</v>
      </c>
      <c r="F21" s="2" t="s">
        <v>10</v>
      </c>
      <c r="G21" s="2" t="s">
        <v>11</v>
      </c>
      <c r="M21" t="s">
        <v>26</v>
      </c>
      <c r="N21">
        <v>3</v>
      </c>
      <c r="O21">
        <v>0.4657555972802439</v>
      </c>
      <c r="P21">
        <v>0.15525186576008129</v>
      </c>
      <c r="Q21">
        <v>6370.3855874904939</v>
      </c>
      <c r="R21">
        <v>8.2098501694682851E-8</v>
      </c>
    </row>
    <row r="22" spans="1:21" ht="15.45" x14ac:dyDescent="0.4">
      <c r="C22" s="2">
        <v>1</v>
      </c>
      <c r="D22" s="2" t="s">
        <v>0</v>
      </c>
      <c r="E22" s="2" t="s">
        <v>12</v>
      </c>
      <c r="F22" s="2" t="s">
        <v>13</v>
      </c>
      <c r="G22" s="2" t="s">
        <v>14</v>
      </c>
      <c r="M22" t="s">
        <v>27</v>
      </c>
      <c r="N22">
        <v>4</v>
      </c>
      <c r="O22">
        <v>9.7483496801166261E-5</v>
      </c>
      <c r="P22">
        <v>2.4370874200291565E-5</v>
      </c>
    </row>
    <row r="23" spans="1:21" ht="15" thickBot="1" x14ac:dyDescent="0.45">
      <c r="A23" s="1" t="s">
        <v>17</v>
      </c>
      <c r="C23" s="22">
        <f>N26</f>
        <v>12.616522144559198</v>
      </c>
      <c r="D23" s="22">
        <f>N27</f>
        <v>8.2220819874483375E-3</v>
      </c>
      <c r="E23" s="22">
        <f>+N28</f>
        <v>-332732.76846275857</v>
      </c>
      <c r="F23" s="22">
        <f>N29</f>
        <v>307.61006509229685</v>
      </c>
      <c r="H23" s="19" t="s">
        <v>48</v>
      </c>
      <c r="M23" s="15" t="s">
        <v>28</v>
      </c>
      <c r="N23" s="15">
        <v>7</v>
      </c>
      <c r="O23" s="15">
        <v>0.46585308077704507</v>
      </c>
      <c r="P23" s="15"/>
      <c r="Q23" s="15"/>
      <c r="R23" s="15"/>
    </row>
    <row r="24" spans="1:21" ht="15.9" thickBot="1" x14ac:dyDescent="0.45">
      <c r="A24" s="1" t="s">
        <v>46</v>
      </c>
      <c r="D24">
        <v>1000</v>
      </c>
      <c r="E24">
        <f>1/100000</f>
        <v>1.0000000000000001E-5</v>
      </c>
      <c r="H24" s="19"/>
      <c r="J24" s="2" t="s">
        <v>15</v>
      </c>
      <c r="K24" s="10" t="s">
        <v>16</v>
      </c>
    </row>
    <row r="25" spans="1:21" x14ac:dyDescent="0.4">
      <c r="A25" s="1" t="s">
        <v>47</v>
      </c>
      <c r="B25">
        <v>298.14999999999998</v>
      </c>
      <c r="C25" s="14">
        <f>C23/4.184</f>
        <v>3.0154211626575522</v>
      </c>
      <c r="D25" s="14">
        <f>D23/4.184*1000</f>
        <v>1.9651247579943443</v>
      </c>
      <c r="E25" s="14">
        <f>E23/4.184/100000</f>
        <v>-0.79525040263565616</v>
      </c>
      <c r="F25" s="14">
        <f>F23/4.184</f>
        <v>73.520570050740162</v>
      </c>
      <c r="G25" s="18"/>
      <c r="H25" s="19" t="s">
        <v>49</v>
      </c>
      <c r="J25">
        <f t="shared" ref="J25:J32" si="5">K25*4.184</f>
        <v>29.139772727503189</v>
      </c>
      <c r="K25" s="12">
        <f t="shared" ref="K25:K32" si="6">$C$25+($D$25*0.001)*B25+($E$25*100000)*B25^-2+$F$25*B25^-0.5+$G$25*B25^2</f>
        <v>6.9645728316212212</v>
      </c>
      <c r="M25" s="16"/>
      <c r="N25" s="16" t="s">
        <v>35</v>
      </c>
      <c r="O25" s="16" t="s">
        <v>23</v>
      </c>
      <c r="P25" s="16" t="s">
        <v>36</v>
      </c>
      <c r="Q25" s="16" t="s">
        <v>37</v>
      </c>
      <c r="R25" s="16" t="s">
        <v>38</v>
      </c>
      <c r="S25" s="16" t="s">
        <v>39</v>
      </c>
      <c r="T25" s="16" t="s">
        <v>40</v>
      </c>
      <c r="U25" s="16" t="s">
        <v>41</v>
      </c>
    </row>
    <row r="26" spans="1:21" x14ac:dyDescent="0.4">
      <c r="B26">
        <v>300</v>
      </c>
      <c r="J26">
        <f t="shared" si="5"/>
        <v>29.145991368743967</v>
      </c>
      <c r="K26" s="12">
        <f t="shared" si="6"/>
        <v>6.9660591225487494</v>
      </c>
      <c r="M26" t="s">
        <v>29</v>
      </c>
      <c r="N26" s="22">
        <v>12.616522144559198</v>
      </c>
      <c r="O26">
        <v>0.3558234351744381</v>
      </c>
      <c r="P26">
        <v>35.457254630724655</v>
      </c>
      <c r="Q26">
        <v>3.7759948044345035E-6</v>
      </c>
      <c r="R26">
        <v>11.628597909654465</v>
      </c>
      <c r="S26">
        <v>13.604446379463932</v>
      </c>
      <c r="T26">
        <v>11.628597909654465</v>
      </c>
      <c r="U26">
        <v>13.604446379463932</v>
      </c>
    </row>
    <row r="27" spans="1:21" x14ac:dyDescent="0.4">
      <c r="B27">
        <v>400</v>
      </c>
      <c r="J27">
        <f t="shared" si="5"/>
        <v>29.206278391261137</v>
      </c>
      <c r="K27" s="12">
        <f t="shared" si="6"/>
        <v>6.9804680667450132</v>
      </c>
      <c r="M27" t="s">
        <v>42</v>
      </c>
      <c r="N27" s="22">
        <v>8.2220819874483375E-3</v>
      </c>
      <c r="O27">
        <v>1.4621267090896082E-4</v>
      </c>
      <c r="P27">
        <v>56.233717203400303</v>
      </c>
      <c r="Q27">
        <v>5.987548552846482E-7</v>
      </c>
      <c r="R27">
        <v>7.8161305329852576E-3</v>
      </c>
      <c r="S27">
        <v>8.6280334419114174E-3</v>
      </c>
      <c r="T27">
        <v>7.8161305329852576E-3</v>
      </c>
      <c r="U27">
        <v>8.6280334419114174E-3</v>
      </c>
    </row>
    <row r="28" spans="1:21" x14ac:dyDescent="0.4">
      <c r="B28">
        <v>500</v>
      </c>
      <c r="J28">
        <f t="shared" si="5"/>
        <v>29.15337238662255</v>
      </c>
      <c r="K28" s="12">
        <f t="shared" si="6"/>
        <v>6.967823228160265</v>
      </c>
      <c r="M28" t="s">
        <v>43</v>
      </c>
      <c r="N28" s="22">
        <v>-332732.76846275857</v>
      </c>
      <c r="O28">
        <v>9240.9547285002755</v>
      </c>
      <c r="P28">
        <v>-36.006319502525919</v>
      </c>
      <c r="Q28">
        <v>3.5514555287058036E-6</v>
      </c>
      <c r="R28">
        <v>-358389.77198605757</v>
      </c>
      <c r="S28">
        <v>-307075.76493945956</v>
      </c>
      <c r="T28">
        <v>-358389.77198605757</v>
      </c>
      <c r="U28">
        <v>-307075.76493945956</v>
      </c>
    </row>
    <row r="29" spans="1:21" ht="15" thickBot="1" x14ac:dyDescent="0.45">
      <c r="B29">
        <v>600</v>
      </c>
      <c r="J29">
        <f t="shared" si="5"/>
        <v>29.183641967194657</v>
      </c>
      <c r="K29" s="12">
        <f t="shared" si="6"/>
        <v>6.9750578315474794</v>
      </c>
      <c r="M29" s="15" t="s">
        <v>44</v>
      </c>
      <c r="N29" s="23">
        <v>307.61006509229685</v>
      </c>
      <c r="O29" s="15">
        <v>7.1602989076762613</v>
      </c>
      <c r="P29" s="15">
        <v>42.960506126709426</v>
      </c>
      <c r="Q29" s="15">
        <v>1.755119002686152E-6</v>
      </c>
      <c r="R29" s="15">
        <v>287.729888238326</v>
      </c>
      <c r="S29" s="15">
        <v>327.4902419462677</v>
      </c>
      <c r="T29" s="15">
        <v>287.729888238326</v>
      </c>
      <c r="U29" s="15">
        <v>327.4902419462677</v>
      </c>
    </row>
    <row r="30" spans="1:21" x14ac:dyDescent="0.4">
      <c r="B30">
        <v>700</v>
      </c>
      <c r="J30">
        <f t="shared" si="5"/>
        <v>29.319500684016916</v>
      </c>
      <c r="K30" s="12">
        <f t="shared" si="6"/>
        <v>7.0075288441723025</v>
      </c>
    </row>
    <row r="31" spans="1:21" x14ac:dyDescent="0.4">
      <c r="B31">
        <v>800</v>
      </c>
      <c r="J31">
        <f t="shared" si="5"/>
        <v>29.549950933194729</v>
      </c>
      <c r="K31" s="12">
        <f t="shared" si="6"/>
        <v>7.0626077756201546</v>
      </c>
    </row>
    <row r="32" spans="1:21" x14ac:dyDescent="0.4">
      <c r="B32">
        <v>900</v>
      </c>
      <c r="J32">
        <f t="shared" si="5"/>
        <v>29.859283574039566</v>
      </c>
      <c r="K32" s="12">
        <f t="shared" si="6"/>
        <v>7.1365400511566834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AB0F-C564-4007-835D-81547339E1CE}">
  <dimension ref="A1"/>
  <sheetViews>
    <sheetView workbookViewId="0">
      <selection activeCell="B2" sqref="B2"/>
    </sheetView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Compare logKs</vt:lpstr>
      <vt:lpstr>B672-data</vt:lpstr>
      <vt:lpstr>HP11 steam</vt:lpstr>
      <vt:lpstr>HP11 water</vt:lpstr>
      <vt:lpstr>Template2</vt:lpstr>
      <vt:lpstr>Template1</vt:lpstr>
      <vt:lpstr>HF Example</vt:lpstr>
      <vt:lpstr>scratch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Palandri</dc:creator>
  <cp:lastModifiedBy>James Palandri</cp:lastModifiedBy>
  <dcterms:created xsi:type="dcterms:W3CDTF">2017-08-09T22:31:22Z</dcterms:created>
  <dcterms:modified xsi:type="dcterms:W3CDTF">2025-06-16T20:40:09Z</dcterms:modified>
</cp:coreProperties>
</file>